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1"/>
  </bookViews>
  <sheets>
    <sheet name="úvod" sheetId="1" r:id="rId1"/>
    <sheet name="Slunce" sheetId="2" r:id="rId2"/>
    <sheet name="Merkur" sheetId="3" r:id="rId3"/>
    <sheet name="Venuše" sheetId="4" r:id="rId4"/>
    <sheet name="Země a Měsíc" sheetId="5" r:id="rId5"/>
    <sheet name="Mars" sheetId="6" r:id="rId6"/>
    <sheet name="Jupiter" sheetId="7" r:id="rId7"/>
    <sheet name="Saturn" sheetId="8" r:id="rId8"/>
    <sheet name="Uran, Neptun, Pluto" sheetId="9" r:id="rId9"/>
    <sheet name="Správné odpovědi" sheetId="10" r:id="rId10"/>
  </sheets>
  <definedNames/>
  <calcPr fullCalcOnLoad="1"/>
</workbook>
</file>

<file path=xl/sharedStrings.xml><?xml version="1.0" encoding="utf-8"?>
<sst xmlns="http://schemas.openxmlformats.org/spreadsheetml/2006/main" count="395" uniqueCount="347">
  <si>
    <t>Měsíc vznikl pravděpodobně po nárazu tělesa, jehož rozměry se blížily nebo rovnaly rozměrům Marsu, do Země.</t>
  </si>
  <si>
    <t>Kolem Slunce oběhne jednou za 88 pozemských dní.</t>
  </si>
  <si>
    <t xml:space="preserve">Merkur má průměr 4 868 km a je tedy kromě Pluta nejmenší z planet sluneční soustavy. </t>
  </si>
  <si>
    <r>
      <t>Hustota této malé planety byla určena na 5 400 kg/m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, tedy velmi vysoká, srovnatelná s hustotou Země (5 520 kg/m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).</t>
    </r>
  </si>
  <si>
    <t>Otázky a úkoly:</t>
  </si>
  <si>
    <t>Hodnocení:</t>
  </si>
  <si>
    <t>(všechny své odpovědi zapisujte do připravených, zeleně podbarvených buněk)</t>
  </si>
  <si>
    <t>km.</t>
  </si>
  <si>
    <r>
      <t>o</t>
    </r>
    <r>
      <rPr>
        <sz val="10"/>
        <rFont val="Arial"/>
        <family val="0"/>
      </rPr>
      <t>C.</t>
    </r>
  </si>
  <si>
    <t>s.</t>
  </si>
  <si>
    <t>km/den.</t>
  </si>
  <si>
    <t>g.</t>
  </si>
  <si>
    <t xml:space="preserve"> </t>
  </si>
  <si>
    <t xml:space="preserve">Hustá vrstva oblaků odráží asi 75% slunečního záření. To je jedním z důvodů, proč je Venuše po Slunci a Měsíci </t>
  </si>
  <si>
    <t>Na rozdíl od povrchu planety rotuje ale její atmosféra velmi rychle, což na Venuši způsobuje vítr vanoucí rychlostí</t>
  </si>
  <si>
    <t>Venuše je jen o málo menší než Země (95% poloměru Země, 80% hmotnosti Země).</t>
  </si>
  <si>
    <t>Na rozdíl od Země a od většiny planet Sluneční soustavy ale rotuje kolem své osy opačným směrem.</t>
  </si>
  <si>
    <t>(operace s přirozenými čísly)</t>
  </si>
  <si>
    <t>(procenta)</t>
  </si>
  <si>
    <t xml:space="preserve">   Poloměr Venuše je</t>
  </si>
  <si>
    <t>1. Pokud umíš počítat s procenty, bude pro tebe jistě hračkou zjistit poloměr Venuše. Výsledek zaokrouhli na celé kilometry.</t>
  </si>
  <si>
    <t>a) Je to proto, že 2% ze 78 je stejné množství jako 78% ze 2.</t>
  </si>
  <si>
    <t>c) Je to proto, že díky velmi husté atmosféře Venuše počítáme 2% z mnohem většího množství molekul než na Zemi.</t>
  </si>
  <si>
    <r>
      <t>b) Je to proto, že na Venuši je většina dusíku vázaná v molekulách čpavku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a tyto molekuly se do počtu procent nepočítají.</t>
    </r>
  </si>
  <si>
    <t>Správná odpoveď je:</t>
  </si>
  <si>
    <t xml:space="preserve">   Vítr na Venuši je o</t>
  </si>
  <si>
    <t>% silnější než orkán.</t>
  </si>
  <si>
    <t xml:space="preserve">          Hmotnost Marsu tvoří asi</t>
  </si>
  <si>
    <t>% hmotnosti Země.</t>
  </si>
  <si>
    <t>Díky husté atmosféře je atmosferický tlak na povrchu planety 90 krát větší než na povrchu Země.</t>
  </si>
  <si>
    <t>Atmosferický tlak na Venuši je o</t>
  </si>
  <si>
    <t>% větší než na Zemi.</t>
  </si>
  <si>
    <t xml:space="preserve">Jupiter je v pořadí pátou planetou od Slunce a planetou zdaleka největší. Jupiter je víc než dvakrát tak těžký </t>
  </si>
  <si>
    <t>než všechny ostatní planety dohromady (318 krát těžší než Země).</t>
  </si>
  <si>
    <t xml:space="preserve">Jupiter, jako plynná planeta, nemá pevný povrch - jeho plynný materiál se jednoduše stává s přibývající hloubkou </t>
  </si>
  <si>
    <t xml:space="preserve">že jádro Jupiteru tvoří ohromný diamant, vzniklý díky nesmírným teplotám a tlakům uvnitř planety přeměnou </t>
  </si>
  <si>
    <t>Má tak velký objem, že by se do něj vešlo 1600 Zemí.</t>
  </si>
  <si>
    <t>hustším a hustším. To, co vidíme při pohledu dalekohledem, jsou nejvyšší vrstvy jeho neproniknutelné atmosféry.</t>
  </si>
  <si>
    <t xml:space="preserve">Jupiter má pravděpodobně skalnaté jádro o hmotnosti 10-15 Zemí. Existuje ale i ne nepravděpodobná teorie, </t>
  </si>
  <si>
    <t>plynů na uhlík a jeho následnou krystalizací.</t>
  </si>
  <si>
    <t>Rychlá rotace této ohromné planety (kolem své osy se otočí jednou za 10 hodin) způsobuje v atmosféře</t>
  </si>
  <si>
    <t>velmi silné větry vanoucí rychlostí až 650 km/h.</t>
  </si>
  <si>
    <t>pojmenovány podle postav z Diova života (většinou podle jeho milenek).</t>
  </si>
  <si>
    <t>Známým úkazem na povrchu Jupiteru je Velká rudá skvrna zpozorována astronomy již před více než 300 lety</t>
  </si>
  <si>
    <t>(na obrázku vlevo). Jedná se o gigantický vzdušný vír velký jako dvě Zeměkoule.</t>
  </si>
  <si>
    <t>Deset centimetrů</t>
  </si>
  <si>
    <t>Spojnice dvou bodů</t>
  </si>
  <si>
    <t>Těleso, jehož stěny tvoří 6 čtverců</t>
  </si>
  <si>
    <t>Ludolfovo číslo</t>
  </si>
  <si>
    <t>Hranice mnohoúhelníku</t>
  </si>
  <si>
    <t>Věta o shodnosti trjúhelníků</t>
  </si>
  <si>
    <t>Přímky svírající pravý úhel</t>
  </si>
  <si>
    <t>Přímka kolmá na úsečku, procházející jejím středem</t>
  </si>
  <si>
    <t>Úsečka spojující vrchol trojúhelníku se středem protější strany</t>
  </si>
  <si>
    <r>
      <t>Plocha 10 000 m</t>
    </r>
    <r>
      <rPr>
        <vertAlign val="superscript"/>
        <sz val="10"/>
        <rFont val="Arial"/>
        <family val="2"/>
      </rPr>
      <t>2</t>
    </r>
  </si>
  <si>
    <t>Plocha určená třemi body</t>
  </si>
  <si>
    <t>Těleso vzniklé rotací pravoúhlého trojůhelníku kolem jedné z odvěsen</t>
  </si>
  <si>
    <t>Tisícina metru</t>
  </si>
  <si>
    <t>Spojnice dvou sousedních vrcholů hranolu</t>
  </si>
  <si>
    <t>Římská číslice 1</t>
  </si>
  <si>
    <t>Část roviny ohraničená 2 polopřímkami se společným počátkem</t>
  </si>
  <si>
    <t>Pravoúhlý rovnoběžník, jehož úhlopříčky nejsou na sebe kolmé</t>
  </si>
  <si>
    <t>Země má mezi ostatními planetami Sluneční soustavy výjimečné postavení tím, že na ní existuje život.</t>
  </si>
  <si>
    <t>Měsíc je přirozenou družicí Země. Nemá žádnou atmosféru.</t>
  </si>
  <si>
    <t xml:space="preserve">Okolo Země je magnetické pole, které jako štít chrání živé organismy před některými nebezpečnými druhy záření </t>
  </si>
  <si>
    <t xml:space="preserve">Starořecký matematik, podle něhož je pojmenovaná věta popisující vztah mezi </t>
  </si>
  <si>
    <t xml:space="preserve">   obsahy čtverců sestrojenými nad stranami pravoúhlého trojúhelníku</t>
  </si>
  <si>
    <t xml:space="preserve">     Hodnocení:</t>
  </si>
  <si>
    <t>a)</t>
  </si>
  <si>
    <t>b)</t>
  </si>
  <si>
    <t>c)</t>
  </si>
  <si>
    <t>d)</t>
  </si>
  <si>
    <t xml:space="preserve">Povrch Merkuru je podobný povrchu našeho Měsíce. Je pokryt změtí kráterů a valových rovin a je nepochybně </t>
  </si>
  <si>
    <t xml:space="preserve">   také velmi starý.</t>
  </si>
  <si>
    <t xml:space="preserve">Atmosféru Merkur nemá, neboť tak malé těleso obíhající navíc velmi blízko kolem Slunce si nemůže atmosféru </t>
  </si>
  <si>
    <t xml:space="preserve">   trvale udržet.</t>
  </si>
  <si>
    <t xml:space="preserve">    Že nevíš, jaký je poloměr Země? Přeci: "Šetři se osle"!</t>
  </si>
  <si>
    <t>1. Merkur je druhou nejmenší planetou naší Sluneční soustavy. Vypočítej poloměr této planety a zapiš, o kolik km je menší než poloměr Země.</t>
  </si>
  <si>
    <t xml:space="preserve">          Rozdíl poloměrů Země a Merkuru je</t>
  </si>
  <si>
    <t xml:space="preserve">    Merkuru. Výsledek uveď s přesností na desetiny sekundy.</t>
  </si>
  <si>
    <t>2. Víme, že rychlost světla ve vakuu je přibližně 300 000 km/s. Vypočítej, kolik sekund trvá světelnému paprsku ze Slunce než dopadne na povrch</t>
  </si>
  <si>
    <t xml:space="preserve">         Světlo doletí ze Slunce k Merkuru za</t>
  </si>
  <si>
    <r>
      <t>3. Jak známo, teplotu můžeme měřit nejen ve stupních Celsia, ale také v Kelvinech. Přitom platí, že co do velikosti 1K = 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C. Kelvinova stupnice však</t>
    </r>
  </si>
  <si>
    <t xml:space="preserve">    </t>
  </si>
  <si>
    <t xml:space="preserve">     Teplota ve dne je</t>
  </si>
  <si>
    <t xml:space="preserve">    Výsledek zaokrouhli na celé kilometry.</t>
  </si>
  <si>
    <t>4. Trajektorií oběhu Merkuru kolem Slunce je přibližně kružnice. Vypočítej délku této kružnice (počítej π=3,14) a zapiš, kolik km za den Merkur urazí.</t>
  </si>
  <si>
    <t xml:space="preserve">        Kolem Slunce obíhá Merkur rychlostí</t>
  </si>
  <si>
    <r>
      <t xml:space="preserve">    na Zem dopravit. Vypočítej, kolik gramů by vážil odebraný vzorek o objemu 10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</t>
    </r>
  </si>
  <si>
    <r>
      <t>5. Z úvodního textu lze vyčíst, kolik kilokramů by vážil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horniny z Merkuru. Takto objemný vzorek ale zatím pozemské sondy nejsou schopny</t>
    </r>
  </si>
  <si>
    <r>
      <t xml:space="preserve">           Hornina o objemu 10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by vážila</t>
    </r>
  </si>
  <si>
    <t>Navíc rotuje pomaleji než obíhá kolem Slunce. Jednu otáčku kolem své osy vykoná za 243 pozemských dní, kolem</t>
  </si>
  <si>
    <t>Atmosféra Venuše je neobyčejně hustá a zcela zabraňuje nejen dopadu menších meteoroidů, ale i přímému pozorování</t>
  </si>
  <si>
    <r>
      <t xml:space="preserve">  povrchu planety. Obsahuje 98%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, 1-2% dusíku, síry a nepatrné množství vzácných plynů. Velké množství</t>
    </r>
  </si>
  <si>
    <t xml:space="preserve">  oxidu uhličitého, který špatně propouští tepelné záření, je hlavní příčinou skleníkového efektu a tím i vysoké teploty</t>
  </si>
  <si>
    <t xml:space="preserve">  na povrchu Venuše.</t>
  </si>
  <si>
    <t xml:space="preserve">  nejjasnějším tělesem na pozemské obloze.</t>
  </si>
  <si>
    <t xml:space="preserve">  až 360 km/h.</t>
  </si>
  <si>
    <r>
      <t>Nedovedeme si představit, že by při teplotě téměř 500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C, v čpavkové atmosféře a v dešti kyseliny sírové mohl existovat</t>
    </r>
  </si>
  <si>
    <t xml:space="preserve">  nějaký život. Automatické sondy, které na Venuši přistály, dokázaly v těchto podmínkách pracovat jen několik minut.</t>
  </si>
  <si>
    <t>2. Jak sis před chvílí přečetl, obsahuje atmosféra Venuše nanejvýš 2% dusíku. V zemské atmosféře tvoří dusík celých 78%. Vědci však zjistili,</t>
  </si>
  <si>
    <t xml:space="preserve">    že celkové množství dusíku je v obou atmosférách přibližně stejné. Jak je to možné? Pokud na tuto záhadu neznáš sám odpověď, zkus vybrat jednu</t>
  </si>
  <si>
    <t xml:space="preserve">    z následujících možností.</t>
  </si>
  <si>
    <t xml:space="preserve">    hmotnost Marsu?</t>
  </si>
  <si>
    <t xml:space="preserve">4. Hmotnost Venuše je asi  80% hmotnosti Země. Hmotnost Marsu je přibližně 12,5% hmotnosti Venuše. Kolik procent hmotnosti Země tvoří </t>
  </si>
  <si>
    <t xml:space="preserve">    než na Zemi.</t>
  </si>
  <si>
    <t>5. Atmosferický tlak, jakým na povrch planety působí vlastní hmotností atmosféra, je na Venuši obrovský. Vypočítej, o kolik procent je větší</t>
  </si>
  <si>
    <t>(geometrické pojmy)</t>
  </si>
  <si>
    <t>Zemský povrch je relativně velmi mladý. Během 500 miliónů let eroze a tektonické procesy zahladily stopy po většině</t>
  </si>
  <si>
    <t xml:space="preserve">  dřívějších geologických událostí (např. impaktních kráterech). A tak byla raná historie Země smazána. </t>
  </si>
  <si>
    <t xml:space="preserve">  z atmosféry zmizel.</t>
  </si>
  <si>
    <t xml:space="preserve">  tzv. skleníkového efektu.</t>
  </si>
  <si>
    <t>Nepatrné množství oxidu uhličitého v atmosféře je nesmírně důležité pro udržení teploty na zemském povrchu pomocí</t>
  </si>
  <si>
    <t xml:space="preserve">  z vesmíru.</t>
  </si>
  <si>
    <t xml:space="preserve">  Jsou to obrovské impaktní krátery, které byly později zaplněny lávou.</t>
  </si>
  <si>
    <t xml:space="preserve">Měsíc byl poprvé navštíven sovětskou vesmírnou lodí Luna 2 v roce 1959. První přistání lodi s lidskou posádkou (Apollo 11) </t>
  </si>
  <si>
    <t xml:space="preserve">  se uskutečnilo 20.7.1969. Měsíc je prozatím jediné vesmírné těleso mimo Zemi, na němž spočinula noha člověka.</t>
  </si>
  <si>
    <t>Čtyři největší Jupiterovy měsíce v pořadí c), d), b), a)</t>
  </si>
  <si>
    <t xml:space="preserve">   M e r k u r</t>
  </si>
  <si>
    <t xml:space="preserve">   S l u n c e</t>
  </si>
  <si>
    <t xml:space="preserve">  V e n u š e</t>
  </si>
  <si>
    <t xml:space="preserve">      Země a Měsíc</t>
  </si>
  <si>
    <t xml:space="preserve">      M a r s</t>
  </si>
  <si>
    <r>
      <t xml:space="preserve">   J u p i t e r</t>
    </r>
    <r>
      <rPr>
        <b/>
        <sz val="10"/>
        <rFont val="Arial"/>
        <family val="2"/>
      </rPr>
      <t xml:space="preserve"> </t>
    </r>
  </si>
  <si>
    <t xml:space="preserve">   S a t u r n</t>
  </si>
  <si>
    <t xml:space="preserve"> Uran, Neptun, Pluto</t>
  </si>
  <si>
    <t>Množina všech bodů X, pro které platí: |XS|=5 cm, kde S je libovolný bod</t>
  </si>
  <si>
    <t>Tři význačné body trojúhelníku</t>
  </si>
  <si>
    <t>Rovná plocha kužele nebo válce</t>
  </si>
  <si>
    <t xml:space="preserve">  Slunce stihne oběhnout za 225 dní. Na Venuši je proto den delší než rok.</t>
  </si>
  <si>
    <t>V pořadí od Slunce je Merkur první planetou naší Sluneční soustavy. Slunce obíhá ve vzdálenosti 58 050 000 km.</t>
  </si>
  <si>
    <t>Polední teploty na rovníku dosahují až 700 K, zatímco v noci klesají až na 100 K.</t>
  </si>
  <si>
    <t xml:space="preserve">    v přímořských oblastech způsobuje obrovské vlny, zabíjí lidi. Zjisti, o kolik procent je vítr na Venuši silnější než orkán vanoucí rychlostí 100 km/h.</t>
  </si>
  <si>
    <t>Prstence Saturnu patří mezi nejkrásnější útvary pozorovatelné dalekohledem.</t>
  </si>
  <si>
    <t>Jsou široké nejméně 65 000 km, zatímco jejich tloušťka je extrémně malá, zřejmě jen několik set metrů</t>
  </si>
  <si>
    <t xml:space="preserve">Saturn je velmi rozměrné, rychle rotující těleso s velkým zploštěním. </t>
  </si>
  <si>
    <t xml:space="preserve">Jeho rovníkový průměr je přibližně 120 000 km, polární průměr je však mnohem menší. Je to způsobeno jeho </t>
  </si>
  <si>
    <t xml:space="preserve">   rychlou rotací v plynném skupenství.</t>
  </si>
  <si>
    <t xml:space="preserve">Průměrná hustota Saturnu je vůbec nejnižší ze všech planet Sluneční soustavy. Je menší než hustota vody, </t>
  </si>
  <si>
    <t xml:space="preserve">   ve vodě by tedy Saturn plaval.</t>
  </si>
  <si>
    <t>První, kdo Saturn pozoroval dalekohledem byl italský hvězdář Galileo Galilei v roce 1610</t>
  </si>
  <si>
    <t xml:space="preserve">Saturn vyzařuje asi 2,5 krát více tepla, než kolik přijímá ze Slunce. Ma tedy vnitřní zdroj energie - žhavé jádro </t>
  </si>
  <si>
    <t xml:space="preserve">Jednotlivé části prstenců nejsou jednolitými útvary, jak se při pozorováním dalekohledem zdá, ale skládají se </t>
  </si>
  <si>
    <t xml:space="preserve">   ze stovek úzkých prstenců, jejichž uspořádání připomíná drážky na gramofónové desce.</t>
  </si>
  <si>
    <t>Ačkoli při pohledu ze Země vypadají prstence jako pevné, jsou složeny z nesmírného množství ledových částic,</t>
  </si>
  <si>
    <t xml:space="preserve">   které se pohybují každá po své nezávislé oběžné dráze. Jejich velikost je od centimetru až po několik metrů</t>
  </si>
  <si>
    <t xml:space="preserve">   a pravděpodobný je i výskyt několika těles o kilometrových rozměrech.</t>
  </si>
  <si>
    <t>(poměr)</t>
  </si>
  <si>
    <t>(zlomky)</t>
  </si>
  <si>
    <t>(mocniny)</t>
  </si>
  <si>
    <t>(rovnice)</t>
  </si>
  <si>
    <t>I když je Mars mnohem menší než Země, rozloha jeho plochy je zhruba stejně velká jako rozloha pevnin na Zemi.</t>
  </si>
  <si>
    <t>V římské mytologii byl Mars bůh války. Planeta pravděpodobně dostala své jméno díky svému rudému zbarvení.</t>
  </si>
  <si>
    <t xml:space="preserve">Mars má velmi členitý a zajímavý povrch. Mezi nejznámější útvary patří: </t>
  </si>
  <si>
    <t xml:space="preserve">   krátce - věk kanálů, vzniklých erozí se odhaduje na 4 miliardy let.</t>
  </si>
  <si>
    <t>Mars má jen zbytkovou atmosféru, průměrný atmosférický tlak na povrchu je asi 100 krát menší než na Zemi.</t>
  </si>
  <si>
    <t>V porovnání se Zemí působí na všechna tělesa ve svém okoloí také 2,5 krát menší gravitační silou.</t>
  </si>
  <si>
    <t xml:space="preserve">   Tharsis - obrovská výduť na povrchu Marsu, která je okolo 4000 km široká a 10 km vysoká.</t>
  </si>
  <si>
    <t xml:space="preserve">   Hellas Planitia - impaktní kráter na jižní polokouli. Je přes 6 km hluboký a má průměr 2000 km.</t>
  </si>
  <si>
    <t xml:space="preserve">Na Marsu byla kdysi čistá voda, široká jezera a možná i oceány. Zdá se ale, že to vše se odehrálo velmi dávno a navíc jen </t>
  </si>
  <si>
    <t xml:space="preserve">  ovšem všechen oxid uhličitý sublimoval a zanechal po sobě vrstvy vodního ledu.</t>
  </si>
  <si>
    <t>Na obou pólech Marsu jsou trvalé ledové čepičky tvořené zmrzlým oxidem uhličitým ("suchý led"). Na severním pólu</t>
  </si>
  <si>
    <t xml:space="preserve">   Olympus Mons - nejvyšší hora ve Sluneční soustavě čnící do výšky 24 km. Její základna má v průměru přes 500 km .</t>
  </si>
  <si>
    <t>Mars má dva malé měsíce obíhající blízko mateřské planety. Jmenují se Phobos a Deimos.</t>
  </si>
  <si>
    <t>Sondy Viking se po svém přistání na Marsu pokusily zjistit přítomnost života. Žádný důkaz však neobjevily.</t>
  </si>
  <si>
    <t xml:space="preserve">   vítr. Tyto částice mohou přinést dramatické poruchy na Zemi - od zhoršení radiového signálu až po krásnou polární záři. </t>
  </si>
  <si>
    <t xml:space="preserve">Kromě tepla a světla vyzařuje Slunce také proud nabitých částic (většinou elektrony a protony) známý jako sluneční </t>
  </si>
  <si>
    <t xml:space="preserve">   hmotnosti Sluneční soustavy. Přitom 75% jeho hmotnosti tvoří v současnosti atomy vodíku, 25% atomy hélia. </t>
  </si>
  <si>
    <r>
      <t>Slunce je jedna z více než sto miliard hvězd v naší Galaxii. Svojí hmotností 2•10</t>
    </r>
    <r>
      <rPr>
        <i/>
        <vertAlign val="superscript"/>
        <sz val="10"/>
        <rFont val="Arial"/>
        <family val="2"/>
      </rPr>
      <t xml:space="preserve">30 </t>
    </r>
    <r>
      <rPr>
        <i/>
        <sz val="10"/>
        <rFont val="Arial"/>
        <family val="2"/>
      </rPr>
      <t xml:space="preserve">kg tvoří více než 99,8% celkové </t>
    </r>
  </si>
  <si>
    <t>Nejvyšší vrstva Slunce se nazývá koróna. Rozpíná se milióny kilometrů do vesmíru, ale je viditelná pouze při zatmění</t>
  </si>
  <si>
    <r>
      <t>V jádru Slunce probíhá termonukleární reakce, při které se každou sekundu přeměnění 7•10</t>
    </r>
    <r>
      <rPr>
        <i/>
        <vertAlign val="superscript"/>
        <sz val="10"/>
        <rFont val="Arial"/>
        <family val="2"/>
      </rPr>
      <t>11</t>
    </r>
    <r>
      <rPr>
        <i/>
        <sz val="10"/>
        <rFont val="Arial"/>
        <family val="2"/>
      </rPr>
      <t xml:space="preserve"> kg vodíku na atomy hélia.</t>
    </r>
  </si>
  <si>
    <t xml:space="preserve">Kyslík v pozemské atmosféře je produkován a udržován biologickými procesy. Bez života na Zemi by kyslík </t>
  </si>
  <si>
    <t>Na Měsíci existují dva základní terénní tvary: velmi staré vysočiny, hojně poseté krátery, a relativně mladá a hladká moře.</t>
  </si>
  <si>
    <t xml:space="preserve">  prodlužuje dodnes. </t>
  </si>
  <si>
    <t>Postupně se také zbrzdila rotace Země z původních 5 na současných 24 hodin. Mnohem méně hmotný Měsíc se zbrzdil až</t>
  </si>
  <si>
    <t xml:space="preserve"> do takové rotace, kdy se doba jedné jeho otočky rovná době oběhu kolem Země. Proto vidíme stále jen jednu jeho stranu.</t>
  </si>
  <si>
    <t>Zemská atmosféra se skládá z dusíku (78%), kyslíku (21%) a malého množství argonu, oxidu uhličitého a vodních par (1%).</t>
  </si>
  <si>
    <t>Stáří Země se odhaduje na 4,5 až 4,6 miliardy let, ale nejstarší známé kameny jsou staré kolem 4 miliard let.</t>
  </si>
  <si>
    <t>71% zemského povrchu je pokryto vodou.</t>
  </si>
  <si>
    <t>hvězd.</t>
  </si>
  <si>
    <t>2. Proč je dobré umět zapsat veliké číslo jako mocninu se základem 10 pochopíš v tomto příkladě. Tvým úkolem bude zapsat hmotnost Slunce</t>
  </si>
  <si>
    <t xml:space="preserve">  Hmotnost Slunce je</t>
  </si>
  <si>
    <t>tun.</t>
  </si>
  <si>
    <t xml:space="preserve">    v tunách(!) bez použití mocnin do následujícího rámečku.</t>
  </si>
  <si>
    <t xml:space="preserve">Povrch Slunce nazývaný fotosféra má teplotu asi 6000 K. Sluneční skvrny jsou "studené" oblasti, které mají teplotu </t>
  </si>
  <si>
    <t xml:space="preserve">   jen okolo 3800 K.</t>
  </si>
  <si>
    <r>
      <t>Teplota v jádru Slunce dosahuje hodnoty 15•10</t>
    </r>
    <r>
      <rPr>
        <i/>
        <vertAlign val="superscript"/>
        <sz val="10"/>
        <rFont val="Arial"/>
        <family val="2"/>
      </rPr>
      <t>6</t>
    </r>
    <r>
      <rPr>
        <i/>
        <sz val="10"/>
        <rFont val="Arial"/>
        <family val="2"/>
      </rPr>
      <t xml:space="preserve"> Kelvinů (K), tlak hodnoty 250 miliard pozemských atmosfér.</t>
    </r>
  </si>
  <si>
    <t xml:space="preserve">           Teplota v jádru Slunce je</t>
  </si>
  <si>
    <t>a</t>
  </si>
  <si>
    <t>krát větší než teplota na jeho povrchu</t>
  </si>
  <si>
    <t>krát větší než teplota v koróně.</t>
  </si>
  <si>
    <t xml:space="preserve">   Slunce. Teploty v koróně dosahují více než jeden a půl miliónu Kelvinů.</t>
  </si>
  <si>
    <t xml:space="preserve">1. Budeš-li se v noci daleko za městem dívat na oblohu posetou hvězdami, uvidíš jich pouhým okem asi 3000. Hvězd je ve vesmíru ale nepoměrně víc. </t>
  </si>
  <si>
    <t xml:space="preserve">    Zapiš číslem, kolik hvězd je přibližně v naší Galaxii.</t>
  </si>
  <si>
    <t xml:space="preserve">    Poslední číslo prezentované astronomy je vskutku astronomické: 70 sextiliónů (sedmička a za ní 22 nul) hvězd.</t>
  </si>
  <si>
    <t xml:space="preserve">3. Přibližné teploty panující v různých částech Slunce jsou nám známé. Mnoho záhad ale ještě stále čeká na své rozluštění. Např. co zůsobuje, </t>
  </si>
  <si>
    <t xml:space="preserve">    že teplota koróny je mnohonásobně vyšší, než teplota fotosféry. Tvým úkolem je vyplnit správně následující dvě tvrzení.</t>
  </si>
  <si>
    <t>4. Tlak uvnitř Slunce je nepředstavitelný. Je tak velký, že stlačené plyny v jeho jádru mají 150 krát větší hustotu než voda na Zemi.</t>
  </si>
  <si>
    <r>
      <t xml:space="preserve">    Nezapomeň, že v programu Excel musíš např.číslo 1,25•10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zapsat 1,25E6.</t>
    </r>
  </si>
  <si>
    <t xml:space="preserve">          Tlak v jádru Slunce je asi</t>
  </si>
  <si>
    <t>Pa.</t>
  </si>
  <si>
    <t xml:space="preserve">5. Vzdálenosti hvězd ve vesmíru jsou tak obrovské, že všechny jednotky délky, používané pro měření na Zemi, jsou příliš malé. Proto se v astronomii </t>
  </si>
  <si>
    <t xml:space="preserve">    Slunce je od středu naší Galaxie vzdálené</t>
  </si>
  <si>
    <t>světelných let.</t>
  </si>
  <si>
    <t xml:space="preserve">         V naší Galaxii je více než</t>
  </si>
  <si>
    <t xml:space="preserve">    používají jednotky délky mnnohonásobně větší. Jsou to např.:</t>
  </si>
  <si>
    <t xml:space="preserve">    Světelný rok (ly) - vzdálenost, jakou světlo ve vakuu urazí za 1 rok; 1 ly = 9,46 biliónů km.</t>
  </si>
  <si>
    <t xml:space="preserve">    Parsek (pc) - vzdálenost, jakou urazí světlo ve vakuu za 3,26 roku; 1 pc = 30 biliónů km.</t>
  </si>
  <si>
    <t xml:space="preserve">    Např. vzdálenost Slunce od středu naší Galaxie, je asi 8200 parseků. Vypočítej, kolik je to světelných let. Výsledek zaokrouhli na stovky světelných let.</t>
  </si>
  <si>
    <t xml:space="preserve">   Sluneční vítr má také velký vliv na ohony komet a měřitelně ovlivňuje i trajektorii vesmírných lodí a sond.</t>
  </si>
  <si>
    <t xml:space="preserve">Stáří Slunce se odhaduje na 4,6 miliard let. Od svého zrození spotřebovalo asi polovinu vodíku ve svém jádře. Za 7 miliard </t>
  </si>
  <si>
    <t xml:space="preserve">   let by mělo zářit asi desetkrát jasněji než dnes. Tehdy také začne žít přeměnou helia na uhlík. Pak se začne náhle  </t>
  </si>
  <si>
    <t xml:space="preserve">   Slunce odvrženy do maziplanetárního prostoru v podobě planetární mlhoviny. Odhalí se tak sluneční jádro, které bude  </t>
  </si>
  <si>
    <t xml:space="preserve">   postupně vychládat. Slunce dožije jako bílý trpaslík.</t>
  </si>
  <si>
    <t xml:space="preserve">   rozpínat a stane se z něj červený obr. Merkur, Venuše a Země se vypaří. Přibližně za 7,6 miliardy let budou vrchní vrstvy  </t>
  </si>
  <si>
    <t xml:space="preserve">Měsíc byl původně Zemi velmi blízko. Mezi ním a Zemí, pokrytou vodou, však působily slapové síly, které obě tělesa </t>
  </si>
  <si>
    <t xml:space="preserve">  zpomalovaly, což mělo za následek zvětšení jejich vzájemné vzdálenosti. Tato vzdálenost se rychlostí 37 mm za rok </t>
  </si>
  <si>
    <t>:</t>
  </si>
  <si>
    <t xml:space="preserve">2. Vzdálenost Země-Měsíc je přibližně 384 000 km. Ze Země vystartovala k Měsíci automatická sonda. Ta se nyní nachází v takové vzdálenosti od Země, </t>
  </si>
  <si>
    <t xml:space="preserve">    že poměr uražené a zbývající dráhy letu je 2:3. Vypočítej, kolik km musí sonda ještě urazit.</t>
  </si>
  <si>
    <t xml:space="preserve">3. Zapiš, v jakém poměru se změnila původní doba rotace Země na dnešních 24 hodin. </t>
  </si>
  <si>
    <r>
      <t>1. Země a Měsíc. Dvě vesmírná tělesa spjatá gravitační silou. Země má hmotnost 5,93•10</t>
    </r>
    <r>
      <rPr>
        <vertAlign val="superscript"/>
        <sz val="10"/>
        <rFont val="Arial"/>
        <family val="2"/>
      </rPr>
      <t xml:space="preserve">24 </t>
    </r>
    <r>
      <rPr>
        <sz val="10"/>
        <rFont val="Arial"/>
        <family val="2"/>
      </rPr>
      <t>kg, Měsíc přibližně 7•10</t>
    </r>
    <r>
      <rPr>
        <vertAlign val="superscript"/>
        <sz val="10"/>
        <rFont val="Arial"/>
        <family val="2"/>
      </rPr>
      <t>22</t>
    </r>
    <r>
      <rPr>
        <sz val="10"/>
        <rFont val="Arial"/>
        <family val="2"/>
      </rPr>
      <t xml:space="preserve"> kg. Uměl bys zapsat poměr jejich </t>
    </r>
  </si>
  <si>
    <t>4. Společné těžiště Země a Měsíce se od těchto těles nachází ve vzdálenostech daných opačným poměrem jejich hmotností. Vypočítej, jak daleko</t>
  </si>
  <si>
    <t xml:space="preserve">    od Země se nachází společné těžiště Země a Měsíce.</t>
  </si>
  <si>
    <t xml:space="preserve">    k povrchu Měsíce, působí-li na něj na Zemi gravitační síla 900 N.</t>
  </si>
  <si>
    <t>5. Poměr gravitačních síl působících na kosmonauta na Měsíci a na Zemi je 1:6. Vypočítej, jak velkou gravitační silou je kosmonaut přitahován</t>
  </si>
  <si>
    <t>N.</t>
  </si>
  <si>
    <r>
      <t>1. Průměrná hustota Země je 5 500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Hustota Saturnu je rovna 14/110 hustoty Země. Vyjádři hustotu Saturnu v jednotkách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</t>
    </r>
  </si>
  <si>
    <t xml:space="preserve">     Průměrná hustota Saturnu je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</si>
  <si>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</t>
    </r>
  </si>
  <si>
    <t xml:space="preserve">2. Že je Saturn poměrně hodně zploštělý už víš. V astronomických tabulkách můžeš navíc zjistit, že polární průměr Saturnu je o celou 1/10 menší, než </t>
  </si>
  <si>
    <t xml:space="preserve">           Délka polárního průměru Saturnu je</t>
  </si>
  <si>
    <t xml:space="preserve">    průměr rovníkový. Urči délku polárního průměru Saturnu v km.</t>
  </si>
  <si>
    <t xml:space="preserve">   o teplotě 12 000 K.</t>
  </si>
  <si>
    <t xml:space="preserve">          Doba 6 oběhů Hyperionu kolem Saturnu = době</t>
  </si>
  <si>
    <t>oběhů Titanu.</t>
  </si>
  <si>
    <t xml:space="preserve">4. Saturn obíhá Slunce ve vzdálenosti asi 1,5 miliardy km. Pro porovnání Země obíhá tutéž hvězdu ve vzdálenosti 150 miliónů km. Pozemská sonda Cassini </t>
  </si>
  <si>
    <t xml:space="preserve">    vyslaná k průzkumu Saturnu proto poletí ke svému cíli několik let. Ohromná vzdálenost mezi Zemí a Saturnem se projeví i při komunikaci s družicí. </t>
  </si>
  <si>
    <t xml:space="preserve">    Sluncem a Zemí.</t>
  </si>
  <si>
    <r>
      <t xml:space="preserve">    </t>
    </r>
    <r>
      <rPr>
        <sz val="10"/>
        <rFont val="Arial"/>
        <family val="2"/>
      </rPr>
      <t>Bude</t>
    </r>
    <r>
      <rPr>
        <sz val="10"/>
        <rFont val="Arial"/>
        <family val="0"/>
      </rPr>
      <t xml:space="preserve"> trvat 84 minut, než se příkazy ze Země k družici dostanou. Vyjádři zlomkem, jak velkou část na dráze Slunce - Saturn tvoří vzdálenost mezi </t>
    </r>
  </si>
  <si>
    <t xml:space="preserve"> Vzdálenost Země - Slunce tvoří</t>
  </si>
  <si>
    <t>vzdálenosti Slunce - Saturn.</t>
  </si>
  <si>
    <t>3. Kromě prstenců vládne Saturn také rozsáhlé rodině měsíců nejrůznějších velikostí, drah a vlastností. Největší z nich, Titan, dosahuje "planetární" velikosti.</t>
  </si>
  <si>
    <t xml:space="preserve">     jakou potřebuje k 6 oběhům Hyperion.</t>
  </si>
  <si>
    <t xml:space="preserve">     Oběžná doba Titanu je rovna přesně 1/3 oběžné doby dalšího měsíce, Hyperionu. Jestlipak dokážeš určit, kolikrát oběhne Titan kolem Saturnu za dobu,</t>
  </si>
  <si>
    <t xml:space="preserve">5. Dosud bylo objeveno 32 Saturnových měsíců. 9/16 z nich už dostalo své jméno. 8/9 z pojmenovaných měsíců se otáčí stejným směrem. Kolik </t>
  </si>
  <si>
    <t xml:space="preserve">    z pojmenovaných měsíců Saturnu se otáčí opačným směrem?</t>
  </si>
  <si>
    <t xml:space="preserve">             Počet měsíců rotujících opačným směrem je:</t>
  </si>
  <si>
    <t xml:space="preserve">Mars bude pravděpodobně druhou planetou Sluneční soustavy, na kterou vstoupí člověk. </t>
  </si>
  <si>
    <t>4 • (2x - 5) + 1 = x + 2</t>
  </si>
  <si>
    <t>x =</t>
  </si>
  <si>
    <t>(x - 3) / 2 + 2x = 3x - 4</t>
  </si>
  <si>
    <t>(x + 1) / 3 + 7 = (x - 1) / 2 + x + 2</t>
  </si>
  <si>
    <t>Sluneční soustava je proti vesmíru jen jeho nepatrným koutem, avšak je ohromná vůči lidem. Představu o její velikosti si uděláme nejlépe pomocí</t>
  </si>
  <si>
    <t xml:space="preserve">Abychom v našem zmenšeném modelu Sluneční soustavy zachovali poměr skutečných vzdáleností, musíme zvolit vhodné měřítko. </t>
  </si>
  <si>
    <t xml:space="preserve">Vypočítej neznámý úhel na následujících obrázcích a jeho velikost zapiš do zeleně podbarvené buňky. Pokud bude tvé řešení správné, zobrazí se ti </t>
  </si>
  <si>
    <t>skryté informace v oranžových rámečkách.</t>
  </si>
  <si>
    <t xml:space="preserve">         ·</t>
  </si>
  <si>
    <t>(velikost úhlů)</t>
  </si>
  <si>
    <t xml:space="preserve">         α =</t>
  </si>
  <si>
    <t xml:space="preserve">         β =</t>
  </si>
  <si>
    <t xml:space="preserve">        ω =</t>
  </si>
  <si>
    <t xml:space="preserve">         δ =</t>
  </si>
  <si>
    <t>ω</t>
  </si>
  <si>
    <t>Slunce</t>
  </si>
  <si>
    <t>3. Teplota v jádru Slunce je 2500 krát větší než teplota na jeho povrchu a 10 krát větší než teplota v koróně.</t>
  </si>
  <si>
    <t>1. V naší Galaxii je více než 100 000 000 000 hvězd.</t>
  </si>
  <si>
    <t>2. Hmotnost Slunce je 2 000 000 000 000 000 000 000 000 000 tun.</t>
  </si>
  <si>
    <t>4. Tlak v jádru Slunce je asi 2,525E+16 Pa.</t>
  </si>
  <si>
    <t>5. Slunce je od středu naší Galaxie vzdálené 26 700 světelných let.</t>
  </si>
  <si>
    <t>Merkur</t>
  </si>
  <si>
    <t>1. Rozdíl poloměrů Země a Merkuru je 3 944 km.</t>
  </si>
  <si>
    <t>2. Světlo doletí ze Slunce k Merkuru za 193,5 s.</t>
  </si>
  <si>
    <r>
      <t xml:space="preserve">    začíná při teplotě -273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C, tedy 0K = -273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C. Teď už jistě dokážeš zapsat nejnižší a nejvyšší teplotu na Merkuru ve stupních Celsia.</t>
    </r>
  </si>
  <si>
    <t xml:space="preserve">      Teplota v noci je</t>
  </si>
  <si>
    <r>
      <t xml:space="preserve">3. Teplota ve dne je 427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C, teplota v noci je -173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C.</t>
    </r>
  </si>
  <si>
    <t>4. Kolem Slunce obíhá Merkur rychlostí 998 778 km/den.</t>
  </si>
  <si>
    <t>5. Hornina o objemu 10 cm3 by vážila 54 g.</t>
  </si>
  <si>
    <t>Venuše</t>
  </si>
  <si>
    <t>3. Vítr na Venuši je o 260 % silnější než orkán.</t>
  </si>
  <si>
    <t>4. Hmotnost Marsu tvoří asi 10 % hmotnosti Země.</t>
  </si>
  <si>
    <t>5. Atmosferický tlak na Venuši je o 800 % větší než na Zemi.</t>
  </si>
  <si>
    <t>Země a Měsíc</t>
  </si>
  <si>
    <r>
      <t xml:space="preserve">1. Hmotnost Země a Měsíce jsou v poměru 593 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7</t>
    </r>
  </si>
  <si>
    <t>2. Sonda musí uletět ještě 230 400 km.</t>
  </si>
  <si>
    <r>
      <t xml:space="preserve">3. Doba rotace Země se změnila v poměru 24 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5.</t>
    </r>
  </si>
  <si>
    <t>4. Společné těžiště Země a Měsíce je od Země vzdálené 4 480 km.</t>
  </si>
  <si>
    <t>5. Kosmonaut je na Měsíci přitahován silou 150 N.</t>
  </si>
  <si>
    <t>Mars</t>
  </si>
  <si>
    <t>Jupiter</t>
  </si>
  <si>
    <t>a) decimetr, vrcholy</t>
  </si>
  <si>
    <t>b) úsečka, kružnice, krychle, obvod, PI, osa</t>
  </si>
  <si>
    <t>c) Pythagoras, hrana, těžnice, I, milimetr, hektar, obdélník</t>
  </si>
  <si>
    <t>d) kužel, podstava, úhel, kolmice, USU, čtverec, rovina</t>
  </si>
  <si>
    <t>Saturn</t>
  </si>
  <si>
    <r>
      <t>1. Průměrná hustota Saturnu je 700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</t>
    </r>
  </si>
  <si>
    <t>2. Délka polárního průměru Saturnu je 108 000 km.</t>
  </si>
  <si>
    <t>3. Doba 6 oběhů Hyperionu kolem Saturnu = době 18 oběhů Titanu.</t>
  </si>
  <si>
    <t>5. Počet měsíců rotujících opačným směrem je: 2</t>
  </si>
  <si>
    <t>Uran, Neptun, Pluto</t>
  </si>
  <si>
    <t>a) x = 3</t>
  </si>
  <si>
    <t>b) x = 5</t>
  </si>
  <si>
    <t>c) x = 5</t>
  </si>
  <si>
    <t>°</t>
  </si>
  <si>
    <r>
      <t xml:space="preserve">    Vyjádři tento tlak v Pascalech. Napovíme, že na Zemi je normální atmosferický tlak asi 101 000 Pa. Výsledek svého výpočtu zapiš ve tvaru a•10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0"/>
      </rPr>
      <t xml:space="preserve">. </t>
    </r>
  </si>
  <si>
    <t>3. Na Zemi se vitr, který se pohybuje rychlostí větší než 100km/h, označuje jako orkán. Odnáší střechy, boří domy, ničí auta, vyvrací a láme stromy,</t>
  </si>
  <si>
    <t xml:space="preserve">               Doba rotace Země se změnila v poměru</t>
  </si>
  <si>
    <t xml:space="preserve">              Hmotnost Země a Měsíce jsou v poměru</t>
  </si>
  <si>
    <t xml:space="preserve">             Sonda musí uletět ještě</t>
  </si>
  <si>
    <t xml:space="preserve">             Společné těžiště Země a Měsíce je od Země vzdálené</t>
  </si>
  <si>
    <t xml:space="preserve">              Kosmonaut je na Měsíci přitahován silou</t>
  </si>
  <si>
    <t xml:space="preserve">    hmotností v tomto pořadí? Do zelených buněk zapiš tento poměr v základním tvaru.</t>
  </si>
  <si>
    <t>Vyřeš následující rovnice a řešení zapiš do zeleně podbarvených buněk. Pokud budou tvá řešení správná, zobrazí se ti informace o jednotlivých planetách.</t>
  </si>
  <si>
    <t>1. Poloměr Venuše je 60 589 km.</t>
  </si>
  <si>
    <r>
      <t xml:space="preserve">2. Správná odpoveď je: </t>
    </r>
    <r>
      <rPr>
        <sz val="10"/>
        <rFont val="Arial"/>
        <family val="2"/>
      </rPr>
      <t>c</t>
    </r>
  </si>
  <si>
    <r>
      <t>Jupiter má 16 známých měsíců - čtyři velké (</t>
    </r>
    <r>
      <rPr>
        <i/>
        <sz val="10"/>
        <color indexed="10"/>
        <rFont val="Arial"/>
        <family val="2"/>
      </rPr>
      <t>jejich názvy jsou ukryty v tajence</t>
    </r>
    <r>
      <rPr>
        <i/>
        <sz val="10"/>
        <rFont val="Arial"/>
        <family val="2"/>
      </rPr>
      <t>) a dvanáct malých,</t>
    </r>
  </si>
  <si>
    <t>Pravoúhlý rovnoběžník, jehož strany jsou stejně dlouhé.</t>
  </si>
  <si>
    <r>
      <t>zmenšeného modelu:</t>
    </r>
    <r>
      <rPr>
        <i/>
        <sz val="10"/>
        <rFont val="Arial"/>
        <family val="2"/>
      </rPr>
      <t xml:space="preserve"> (text se v oranžových polích objeví po zadání správných odpovědí na otázky 1 a 2 ve spodní části tohoto listu).</t>
    </r>
  </si>
  <si>
    <r>
      <t xml:space="preserve">Zkusme to třeba takto: </t>
    </r>
    <r>
      <rPr>
        <i/>
        <sz val="10"/>
        <rFont val="Arial"/>
        <family val="2"/>
      </rPr>
      <t>(text se v oranžových polích objeví po zadání správných odpovědí na otázky 3 a 4 ve spodní části tohoto listu).</t>
    </r>
  </si>
  <si>
    <t>4. Vzdálenost Země - Slunce tvoří 1/10 vzdálenosti Slunce - Saturn.</t>
  </si>
  <si>
    <t>1. α = 56°</t>
  </si>
  <si>
    <t>2. β = 55°</t>
  </si>
  <si>
    <t>3. ω = 135°</t>
  </si>
  <si>
    <t>4. δ = 60°</t>
  </si>
  <si>
    <t>1.</t>
  </si>
  <si>
    <t>3.</t>
  </si>
  <si>
    <t>2.</t>
  </si>
  <si>
    <t>4.</t>
  </si>
  <si>
    <t xml:space="preserve">Při vymýšlení jednotlivých úloh jsem se také snažil vést žáky k pečlivé práci s textem – ke čtení s porozuměním, k vyhledávání informací </t>
  </si>
  <si>
    <t>s počítačem (ukázat, co všechno je možné v Excelu vytvořit) a zároveň jim nenásilnou formou předložit základní informace z astronomie,</t>
  </si>
  <si>
    <t xml:space="preserve">přestože možná některé z nich patří už spíše do učiva středoškolské fyziky. </t>
  </si>
  <si>
    <t>v textu, ke třídění získaných informací, k práci s tabulkami apod.</t>
  </si>
  <si>
    <t>a na základě získaných zkušeností upravil do této konečné podoby. Každá úloha je doplněna hodnocením, kde si žák může sám ověřit</t>
  </si>
  <si>
    <t>Úlohy jsem řešil se žáky v hodinách matematického semináře, tj. s vybranými žáky, kteří mají zájem pokračovat ve studiu na středních školách</t>
  </si>
  <si>
    <t>správnost výsledku. Přehled všech výsledků jsem umístil na poslední list tohoto sešitu. Tento list může učitel dle svého uvážení žákům vymazat.</t>
  </si>
  <si>
    <t>Informace pro žáky</t>
  </si>
  <si>
    <t>Milí žáci,</t>
  </si>
  <si>
    <t>sedáte právě k několika úlohám, které poněkud netradiční formou prověří vaše znalosti z matematiky, stejně jako to, jak dalece si rozumíte</t>
  </si>
  <si>
    <t>s počítačem. Ověříte si, zda dokážete číst s porozuměním neznámý text, vyhledávat v něm důležité informace a ty potom použít při řešení nějakého</t>
  </si>
  <si>
    <t>problému či úkolu. Vlastní výpočty pište na papír nebo do sešitu, na těchto stránkách máte přístup pouze do buněk, kam se zapisují výsledky.</t>
  </si>
  <si>
    <t xml:space="preserve">K výpočtům můžete požít kalkulačku, ať už svoji vlastní, nebo tu, kterou najdete v počítači. Pro ty zkušenější z vás jistě nebude problém přidat </t>
  </si>
  <si>
    <t xml:space="preserve">si další list v Excelu a výpočty provádět tam. Správnost výsledku si potom ověříte v kolonce "Hodnocení". Odměnou vám budou zajímavé informace </t>
  </si>
  <si>
    <t>z astronomie, které jistě využijete v hodinách fyziky.</t>
  </si>
  <si>
    <t>Tak ukažte, co ve vás je! Držím vám všem palce.</t>
  </si>
  <si>
    <t>autor</t>
  </si>
  <si>
    <t>Každá hodina by měla být vysoký standard, občas by to měl být pro žáky zážitek…</t>
  </si>
  <si>
    <t>Cílem tohoto snažení bylo připravit pro žáky 9. ročníku opakování vybraných témat z matematiky, podpořit mezipředmětové vztahy, motivovat děti pro práci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</si>
</sst>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0.000E+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4"/>
      <color indexed="61"/>
      <name val="Arial"/>
      <family val="2"/>
    </font>
    <font>
      <i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48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9"/>
      <name val="Arial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18" applyAlignment="1">
      <alignment/>
    </xf>
    <xf numFmtId="3" fontId="0" fillId="0" borderId="0" xfId="0" applyNumberFormat="1" applyAlignment="1">
      <alignment/>
    </xf>
    <xf numFmtId="0" fontId="1" fillId="0" borderId="0" xfId="18" applyFont="1" applyAlignment="1">
      <alignment/>
    </xf>
    <xf numFmtId="0" fontId="3" fillId="0" borderId="0" xfId="0" applyNumberFormat="1" applyFont="1" applyAlignment="1">
      <alignment/>
    </xf>
    <xf numFmtId="0" fontId="12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18" applyFont="1" applyAlignment="1" applyProtection="1">
      <alignment/>
      <protection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14" fillId="4" borderId="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6" borderId="0" xfId="0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4" borderId="4" xfId="0" applyNumberFormat="1" applyFill="1" applyBorder="1" applyAlignment="1" applyProtection="1">
      <alignment/>
      <protection hidden="1" locked="0"/>
    </xf>
    <xf numFmtId="0" fontId="0" fillId="4" borderId="4" xfId="0" applyFill="1" applyBorder="1" applyAlignment="1" applyProtection="1">
      <alignment/>
      <protection hidden="1" locked="0"/>
    </xf>
    <xf numFmtId="169" fontId="0" fillId="4" borderId="4" xfId="0" applyNumberFormat="1" applyFill="1" applyBorder="1" applyAlignment="1" applyProtection="1">
      <alignment/>
      <protection hidden="1" locked="0"/>
    </xf>
    <xf numFmtId="0" fontId="0" fillId="4" borderId="3" xfId="0" applyFill="1" applyBorder="1" applyAlignment="1" applyProtection="1">
      <alignment/>
      <protection hidden="1" locked="0"/>
    </xf>
    <xf numFmtId="0" fontId="0" fillId="3" borderId="4" xfId="0" applyFill="1" applyBorder="1" applyAlignment="1" applyProtection="1">
      <alignment horizontal="center"/>
      <protection hidden="1" locked="0"/>
    </xf>
    <xf numFmtId="0" fontId="0" fillId="4" borderId="4" xfId="0" applyFill="1" applyBorder="1" applyAlignment="1" applyProtection="1">
      <alignment horizontal="center"/>
      <protection hidden="1" locked="0"/>
    </xf>
    <xf numFmtId="0" fontId="0" fillId="4" borderId="5" xfId="0" applyFill="1" applyBorder="1" applyAlignment="1" applyProtection="1">
      <alignment horizontal="center"/>
      <protection hidden="1" locked="0"/>
    </xf>
    <xf numFmtId="0" fontId="0" fillId="4" borderId="6" xfId="0" applyFill="1" applyBorder="1" applyAlignment="1" applyProtection="1">
      <alignment horizontal="center"/>
      <protection hidden="1" locked="0"/>
    </xf>
    <xf numFmtId="13" fontId="0" fillId="4" borderId="4" xfId="0" applyNumberFormat="1" applyFill="1" applyBorder="1" applyAlignment="1" applyProtection="1">
      <alignment/>
      <protection hidden="1" locked="0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" fillId="0" borderId="0" xfId="18" applyFill="1" applyAlignment="1">
      <alignment/>
    </xf>
    <xf numFmtId="3" fontId="0" fillId="0" borderId="0" xfId="0" applyNumberForma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8" fillId="0" borderId="0" xfId="0" applyFont="1" applyFill="1" applyAlignment="1">
      <alignment/>
    </xf>
    <xf numFmtId="1" fontId="0" fillId="4" borderId="3" xfId="0" applyNumberFormat="1" applyFill="1" applyBorder="1" applyAlignment="1" applyProtection="1">
      <alignment horizontal="center"/>
      <protection hidden="1" locked="0"/>
    </xf>
    <xf numFmtId="1" fontId="0" fillId="4" borderId="1" xfId="0" applyNumberFormat="1" applyFill="1" applyBorder="1" applyAlignment="1" applyProtection="1">
      <alignment horizontal="center"/>
      <protection hidden="1" locked="0"/>
    </xf>
    <xf numFmtId="0" fontId="0" fillId="4" borderId="3" xfId="0" applyFill="1" applyBorder="1" applyAlignment="1" applyProtection="1">
      <alignment horizontal="center"/>
      <protection hidden="1" locked="0"/>
    </xf>
    <xf numFmtId="0" fontId="0" fillId="4" borderId="1" xfId="0" applyFill="1" applyBorder="1" applyAlignment="1" applyProtection="1">
      <alignment horizontal="center"/>
      <protection hidden="1" locked="0"/>
    </xf>
    <xf numFmtId="0" fontId="0" fillId="4" borderId="0" xfId="0" applyFill="1" applyAlignment="1">
      <alignment/>
    </xf>
    <xf numFmtId="3" fontId="0" fillId="4" borderId="3" xfId="0" applyNumberFormat="1" applyFill="1" applyBorder="1" applyAlignment="1" applyProtection="1">
      <alignment/>
      <protection hidden="1" locked="0"/>
    </xf>
    <xf numFmtId="3" fontId="0" fillId="0" borderId="1" xfId="0" applyNumberFormat="1" applyBorder="1" applyAlignment="1" applyProtection="1">
      <alignment/>
      <protection hidden="1" locked="0"/>
    </xf>
    <xf numFmtId="3" fontId="0" fillId="0" borderId="2" xfId="0" applyNumberFormat="1" applyBorder="1" applyAlignment="1" applyProtection="1">
      <alignment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jpeg" /><Relationship Id="rId3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</xdr:row>
      <xdr:rowOff>142875</xdr:rowOff>
    </xdr:from>
    <xdr:to>
      <xdr:col>3</xdr:col>
      <xdr:colOff>371475</xdr:colOff>
      <xdr:row>16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5325"/>
          <a:ext cx="18764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114300</xdr:rowOff>
    </xdr:from>
    <xdr:to>
      <xdr:col>3</xdr:col>
      <xdr:colOff>419100</xdr:colOff>
      <xdr:row>13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2900"/>
          <a:ext cx="19621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114300</xdr:rowOff>
    </xdr:from>
    <xdr:to>
      <xdr:col>3</xdr:col>
      <xdr:colOff>400050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04825"/>
          <a:ext cx="20002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66675</xdr:rowOff>
    </xdr:from>
    <xdr:to>
      <xdr:col>3</xdr:col>
      <xdr:colOff>285750</xdr:colOff>
      <xdr:row>14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7200"/>
          <a:ext cx="19050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17</xdr:row>
      <xdr:rowOff>66675</xdr:rowOff>
    </xdr:from>
    <xdr:to>
      <xdr:col>3</xdr:col>
      <xdr:colOff>228600</xdr:colOff>
      <xdr:row>28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886075"/>
          <a:ext cx="17621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104775</xdr:rowOff>
    </xdr:from>
    <xdr:to>
      <xdr:col>3</xdr:col>
      <xdr:colOff>390525</xdr:colOff>
      <xdr:row>14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300"/>
          <a:ext cx="1885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8</xdr:col>
      <xdr:colOff>0</xdr:colOff>
      <xdr:row>53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219200" y="7353300"/>
          <a:ext cx="31432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0</xdr:rowOff>
    </xdr:from>
    <xdr:to>
      <xdr:col>8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1228725" y="7839075"/>
          <a:ext cx="31337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46</xdr:row>
      <xdr:rowOff>133350</xdr:rowOff>
    </xdr:from>
    <xdr:to>
      <xdr:col>7</xdr:col>
      <xdr:colOff>352425</xdr:colOff>
      <xdr:row>55</xdr:row>
      <xdr:rowOff>19050</xdr:rowOff>
    </xdr:to>
    <xdr:sp>
      <xdr:nvSpPr>
        <xdr:cNvPr id="4" name="Line 6"/>
        <xdr:cNvSpPr>
          <a:spLocks/>
        </xdr:cNvSpPr>
      </xdr:nvSpPr>
      <xdr:spPr>
        <a:xfrm>
          <a:off x="1571625" y="7648575"/>
          <a:ext cx="25336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45</xdr:row>
      <xdr:rowOff>85725</xdr:rowOff>
    </xdr:from>
    <xdr:to>
      <xdr:col>7</xdr:col>
      <xdr:colOff>209550</xdr:colOff>
      <xdr:row>46</xdr:row>
      <xdr:rowOff>85725</xdr:rowOff>
    </xdr:to>
    <xdr:sp>
      <xdr:nvSpPr>
        <xdr:cNvPr id="5" name="Line 7"/>
        <xdr:cNvSpPr>
          <a:spLocks/>
        </xdr:cNvSpPr>
      </xdr:nvSpPr>
      <xdr:spPr>
        <a:xfrm flipH="1">
          <a:off x="3905250" y="7439025"/>
          <a:ext cx="57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85725</xdr:rowOff>
    </xdr:from>
    <xdr:to>
      <xdr:col>7</xdr:col>
      <xdr:colOff>247650</xdr:colOff>
      <xdr:row>46</xdr:row>
      <xdr:rowOff>85725</xdr:rowOff>
    </xdr:to>
    <xdr:sp>
      <xdr:nvSpPr>
        <xdr:cNvPr id="6" name="Line 8"/>
        <xdr:cNvSpPr>
          <a:spLocks/>
        </xdr:cNvSpPr>
      </xdr:nvSpPr>
      <xdr:spPr>
        <a:xfrm flipH="1">
          <a:off x="3943350" y="7439025"/>
          <a:ext cx="57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48</xdr:row>
      <xdr:rowOff>85725</xdr:rowOff>
    </xdr:from>
    <xdr:to>
      <xdr:col>7</xdr:col>
      <xdr:colOff>257175</xdr:colOff>
      <xdr:row>49</xdr:row>
      <xdr:rowOff>85725</xdr:rowOff>
    </xdr:to>
    <xdr:sp>
      <xdr:nvSpPr>
        <xdr:cNvPr id="7" name="Line 9"/>
        <xdr:cNvSpPr>
          <a:spLocks/>
        </xdr:cNvSpPr>
      </xdr:nvSpPr>
      <xdr:spPr>
        <a:xfrm flipH="1">
          <a:off x="3952875" y="7924800"/>
          <a:ext cx="57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48</xdr:row>
      <xdr:rowOff>85725</xdr:rowOff>
    </xdr:from>
    <xdr:to>
      <xdr:col>7</xdr:col>
      <xdr:colOff>295275</xdr:colOff>
      <xdr:row>49</xdr:row>
      <xdr:rowOff>85725</xdr:rowOff>
    </xdr:to>
    <xdr:sp>
      <xdr:nvSpPr>
        <xdr:cNvPr id="8" name="Line 10"/>
        <xdr:cNvSpPr>
          <a:spLocks/>
        </xdr:cNvSpPr>
      </xdr:nvSpPr>
      <xdr:spPr>
        <a:xfrm flipH="1">
          <a:off x="3990975" y="7924800"/>
          <a:ext cx="57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48</xdr:row>
      <xdr:rowOff>152400</xdr:rowOff>
    </xdr:from>
    <xdr:to>
      <xdr:col>4</xdr:col>
      <xdr:colOff>152400</xdr:colOff>
      <xdr:row>50</xdr:row>
      <xdr:rowOff>19050</xdr:rowOff>
    </xdr:to>
    <xdr:sp>
      <xdr:nvSpPr>
        <xdr:cNvPr id="9" name="Arc 11"/>
        <xdr:cNvSpPr>
          <a:spLocks/>
        </xdr:cNvSpPr>
      </xdr:nvSpPr>
      <xdr:spPr>
        <a:xfrm rot="10011307" flipH="1" flipV="1">
          <a:off x="2333625" y="7991475"/>
          <a:ext cx="257175" cy="190500"/>
        </a:xfrm>
        <a:prstGeom prst="arc">
          <a:avLst>
            <a:gd name="adj1" fmla="val -32465347"/>
            <a:gd name="adj2" fmla="val -7595750"/>
            <a:gd name="adj3" fmla="val -21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50</xdr:row>
      <xdr:rowOff>114300</xdr:rowOff>
    </xdr:from>
    <xdr:to>
      <xdr:col>4</xdr:col>
      <xdr:colOff>476250</xdr:colOff>
      <xdr:row>51</xdr:row>
      <xdr:rowOff>133350</xdr:rowOff>
    </xdr:to>
    <xdr:sp>
      <xdr:nvSpPr>
        <xdr:cNvPr id="10" name="Arc 12"/>
        <xdr:cNvSpPr>
          <a:spLocks/>
        </xdr:cNvSpPr>
      </xdr:nvSpPr>
      <xdr:spPr>
        <a:xfrm rot="2741748" flipH="1" flipV="1">
          <a:off x="2733675" y="8277225"/>
          <a:ext cx="180975" cy="180975"/>
        </a:xfrm>
        <a:prstGeom prst="arc">
          <a:avLst>
            <a:gd name="adj1" fmla="val -24316953"/>
            <a:gd name="adj2" fmla="val -7595750"/>
            <a:gd name="adj3" fmla="val 48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114300</xdr:rowOff>
    </xdr:from>
    <xdr:to>
      <xdr:col>4</xdr:col>
      <xdr:colOff>247650</xdr:colOff>
      <xdr:row>51</xdr:row>
      <xdr:rowOff>152400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2772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409575</xdr:colOff>
      <xdr:row>54</xdr:row>
      <xdr:rowOff>19050</xdr:rowOff>
    </xdr:to>
    <xdr:sp>
      <xdr:nvSpPr>
        <xdr:cNvPr id="12" name="Line 17"/>
        <xdr:cNvSpPr>
          <a:spLocks/>
        </xdr:cNvSpPr>
      </xdr:nvSpPr>
      <xdr:spPr>
        <a:xfrm>
          <a:off x="6191250" y="7353300"/>
          <a:ext cx="22383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47</xdr:row>
      <xdr:rowOff>114300</xdr:rowOff>
    </xdr:from>
    <xdr:to>
      <xdr:col>16</xdr:col>
      <xdr:colOff>342900</xdr:colOff>
      <xdr:row>55</xdr:row>
      <xdr:rowOff>123825</xdr:rowOff>
    </xdr:to>
    <xdr:sp>
      <xdr:nvSpPr>
        <xdr:cNvPr id="13" name="Line 18"/>
        <xdr:cNvSpPr>
          <a:spLocks/>
        </xdr:cNvSpPr>
      </xdr:nvSpPr>
      <xdr:spPr>
        <a:xfrm flipV="1">
          <a:off x="4933950" y="7791450"/>
          <a:ext cx="41148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133350</xdr:rowOff>
    </xdr:from>
    <xdr:to>
      <xdr:col>12</xdr:col>
      <xdr:colOff>161925</xdr:colOff>
      <xdr:row>58</xdr:row>
      <xdr:rowOff>9525</xdr:rowOff>
    </xdr:to>
    <xdr:sp>
      <xdr:nvSpPr>
        <xdr:cNvPr id="14" name="Line 20"/>
        <xdr:cNvSpPr>
          <a:spLocks/>
        </xdr:cNvSpPr>
      </xdr:nvSpPr>
      <xdr:spPr>
        <a:xfrm flipH="1">
          <a:off x="5476875" y="7162800"/>
          <a:ext cx="148590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53</xdr:row>
      <xdr:rowOff>38100</xdr:rowOff>
    </xdr:from>
    <xdr:to>
      <xdr:col>10</xdr:col>
      <xdr:colOff>257175</xdr:colOff>
      <xdr:row>55</xdr:row>
      <xdr:rowOff>57150</xdr:rowOff>
    </xdr:to>
    <xdr:sp>
      <xdr:nvSpPr>
        <xdr:cNvPr id="15" name="Arc 21"/>
        <xdr:cNvSpPr>
          <a:spLocks/>
        </xdr:cNvSpPr>
      </xdr:nvSpPr>
      <xdr:spPr>
        <a:xfrm rot="2021403" flipH="1" flipV="1">
          <a:off x="5619750" y="8686800"/>
          <a:ext cx="219075" cy="342900"/>
        </a:xfrm>
        <a:prstGeom prst="arc">
          <a:avLst>
            <a:gd name="adj1" fmla="val -30626879"/>
            <a:gd name="adj2" fmla="val -17062981"/>
            <a:gd name="adj3" fmla="val -31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50</xdr:row>
      <xdr:rowOff>0</xdr:rowOff>
    </xdr:from>
    <xdr:to>
      <xdr:col>13</xdr:col>
      <xdr:colOff>504825</xdr:colOff>
      <xdr:row>51</xdr:row>
      <xdr:rowOff>114300</xdr:rowOff>
    </xdr:to>
    <xdr:sp>
      <xdr:nvSpPr>
        <xdr:cNvPr id="16" name="Arc 22"/>
        <xdr:cNvSpPr>
          <a:spLocks/>
        </xdr:cNvSpPr>
      </xdr:nvSpPr>
      <xdr:spPr>
        <a:xfrm flipV="1">
          <a:off x="7715250" y="8162925"/>
          <a:ext cx="200025" cy="276225"/>
        </a:xfrm>
        <a:prstGeom prst="arc">
          <a:avLst>
            <a:gd name="adj1" fmla="val -17060125"/>
            <a:gd name="adj2" fmla="val 13867111"/>
            <a:gd name="adj3" fmla="val 32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45</xdr:row>
      <xdr:rowOff>142875</xdr:rowOff>
    </xdr:from>
    <xdr:to>
      <xdr:col>12</xdr:col>
      <xdr:colOff>9525</xdr:colOff>
      <xdr:row>48</xdr:row>
      <xdr:rowOff>19050</xdr:rowOff>
    </xdr:to>
    <xdr:sp>
      <xdr:nvSpPr>
        <xdr:cNvPr id="17" name="Arc 23"/>
        <xdr:cNvSpPr>
          <a:spLocks/>
        </xdr:cNvSpPr>
      </xdr:nvSpPr>
      <xdr:spPr>
        <a:xfrm flipV="1">
          <a:off x="6543675" y="7496175"/>
          <a:ext cx="266700" cy="361950"/>
        </a:xfrm>
        <a:prstGeom prst="arc">
          <a:avLst>
            <a:gd name="adj1" fmla="val -34436212"/>
            <a:gd name="adj2" fmla="val -15438708"/>
            <a:gd name="adj3" fmla="val -10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60</xdr:row>
      <xdr:rowOff>9525</xdr:rowOff>
    </xdr:from>
    <xdr:to>
      <xdr:col>3</xdr:col>
      <xdr:colOff>295275</xdr:colOff>
      <xdr:row>72</xdr:row>
      <xdr:rowOff>142875</xdr:rowOff>
    </xdr:to>
    <xdr:sp>
      <xdr:nvSpPr>
        <xdr:cNvPr id="18" name="Line 24"/>
        <xdr:cNvSpPr>
          <a:spLocks/>
        </xdr:cNvSpPr>
      </xdr:nvSpPr>
      <xdr:spPr>
        <a:xfrm>
          <a:off x="2124075" y="9820275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71</xdr:row>
      <xdr:rowOff>0</xdr:rowOff>
    </xdr:from>
    <xdr:to>
      <xdr:col>7</xdr:col>
      <xdr:colOff>323850</xdr:colOff>
      <xdr:row>71</xdr:row>
      <xdr:rowOff>0</xdr:rowOff>
    </xdr:to>
    <xdr:sp>
      <xdr:nvSpPr>
        <xdr:cNvPr id="19" name="Line 25"/>
        <xdr:cNvSpPr>
          <a:spLocks/>
        </xdr:cNvSpPr>
      </xdr:nvSpPr>
      <xdr:spPr>
        <a:xfrm>
          <a:off x="1000125" y="117252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61</xdr:row>
      <xdr:rowOff>28575</xdr:rowOff>
    </xdr:from>
    <xdr:to>
      <xdr:col>7</xdr:col>
      <xdr:colOff>238125</xdr:colOff>
      <xdr:row>73</xdr:row>
      <xdr:rowOff>47625</xdr:rowOff>
    </xdr:to>
    <xdr:sp>
      <xdr:nvSpPr>
        <xdr:cNvPr id="20" name="Line 26"/>
        <xdr:cNvSpPr>
          <a:spLocks/>
        </xdr:cNvSpPr>
      </xdr:nvSpPr>
      <xdr:spPr>
        <a:xfrm>
          <a:off x="1666875" y="10001250"/>
          <a:ext cx="232410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70</xdr:row>
      <xdr:rowOff>76200</xdr:rowOff>
    </xdr:from>
    <xdr:to>
      <xdr:col>3</xdr:col>
      <xdr:colOff>523875</xdr:colOff>
      <xdr:row>71</xdr:row>
      <xdr:rowOff>0</xdr:rowOff>
    </xdr:to>
    <xdr:sp>
      <xdr:nvSpPr>
        <xdr:cNvPr id="21" name="Arc 27"/>
        <xdr:cNvSpPr>
          <a:spLocks/>
        </xdr:cNvSpPr>
      </xdr:nvSpPr>
      <xdr:spPr>
        <a:xfrm>
          <a:off x="2133600" y="11506200"/>
          <a:ext cx="219075" cy="2190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62</xdr:row>
      <xdr:rowOff>114300</xdr:rowOff>
    </xdr:from>
    <xdr:to>
      <xdr:col>3</xdr:col>
      <xdr:colOff>504825</xdr:colOff>
      <xdr:row>65</xdr:row>
      <xdr:rowOff>19050</xdr:rowOff>
    </xdr:to>
    <xdr:sp>
      <xdr:nvSpPr>
        <xdr:cNvPr id="22" name="Arc 30"/>
        <xdr:cNvSpPr>
          <a:spLocks/>
        </xdr:cNvSpPr>
      </xdr:nvSpPr>
      <xdr:spPr>
        <a:xfrm rot="16829003" flipV="1">
          <a:off x="2105025" y="10248900"/>
          <a:ext cx="228600" cy="390525"/>
        </a:xfrm>
        <a:prstGeom prst="arc">
          <a:avLst>
            <a:gd name="adj1" fmla="val -23768115"/>
            <a:gd name="adj2" fmla="val 47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70</xdr:row>
      <xdr:rowOff>114300</xdr:rowOff>
    </xdr:from>
    <xdr:to>
      <xdr:col>6</xdr:col>
      <xdr:colOff>19050</xdr:colOff>
      <xdr:row>71</xdr:row>
      <xdr:rowOff>0</xdr:rowOff>
    </xdr:to>
    <xdr:sp>
      <xdr:nvSpPr>
        <xdr:cNvPr id="23" name="Arc 31"/>
        <xdr:cNvSpPr>
          <a:spLocks/>
        </xdr:cNvSpPr>
      </xdr:nvSpPr>
      <xdr:spPr>
        <a:xfrm>
          <a:off x="3400425" y="11544300"/>
          <a:ext cx="285750" cy="180975"/>
        </a:xfrm>
        <a:prstGeom prst="arc">
          <a:avLst>
            <a:gd name="adj1" fmla="val -29470930"/>
            <a:gd name="adj2" fmla="val -37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61</xdr:row>
      <xdr:rowOff>0</xdr:rowOff>
    </xdr:from>
    <xdr:to>
      <xdr:col>14</xdr:col>
      <xdr:colOff>133350</xdr:colOff>
      <xdr:row>70</xdr:row>
      <xdr:rowOff>152400</xdr:rowOff>
    </xdr:to>
    <xdr:sp>
      <xdr:nvSpPr>
        <xdr:cNvPr id="24" name="AutoShape 32"/>
        <xdr:cNvSpPr>
          <a:spLocks/>
        </xdr:cNvSpPr>
      </xdr:nvSpPr>
      <xdr:spPr>
        <a:xfrm>
          <a:off x="6286500" y="9972675"/>
          <a:ext cx="1866900" cy="16097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66</xdr:row>
      <xdr:rowOff>0</xdr:rowOff>
    </xdr:from>
    <xdr:to>
      <xdr:col>16</xdr:col>
      <xdr:colOff>285750</xdr:colOff>
      <xdr:row>66</xdr:row>
      <xdr:rowOff>0</xdr:rowOff>
    </xdr:to>
    <xdr:sp>
      <xdr:nvSpPr>
        <xdr:cNvPr id="25" name="Line 34"/>
        <xdr:cNvSpPr>
          <a:spLocks/>
        </xdr:cNvSpPr>
      </xdr:nvSpPr>
      <xdr:spPr>
        <a:xfrm>
          <a:off x="5295900" y="1078230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69</xdr:row>
      <xdr:rowOff>95250</xdr:rowOff>
    </xdr:from>
    <xdr:to>
      <xdr:col>13</xdr:col>
      <xdr:colOff>142875</xdr:colOff>
      <xdr:row>70</xdr:row>
      <xdr:rowOff>142875</xdr:rowOff>
    </xdr:to>
    <xdr:sp>
      <xdr:nvSpPr>
        <xdr:cNvPr id="26" name="Arc 38"/>
        <xdr:cNvSpPr>
          <a:spLocks/>
        </xdr:cNvSpPr>
      </xdr:nvSpPr>
      <xdr:spPr>
        <a:xfrm flipH="1">
          <a:off x="7429500" y="11363325"/>
          <a:ext cx="123825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552450</xdr:colOff>
      <xdr:row>47</xdr:row>
      <xdr:rowOff>104775</xdr:rowOff>
    </xdr:from>
    <xdr:to>
      <xdr:col>4</xdr:col>
      <xdr:colOff>323850</xdr:colOff>
      <xdr:row>48</xdr:row>
      <xdr:rowOff>133350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77819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523875</xdr:colOff>
      <xdr:row>50</xdr:row>
      <xdr:rowOff>57150</xdr:rowOff>
    </xdr:from>
    <xdr:to>
      <xdr:col>14</xdr:col>
      <xdr:colOff>104775</xdr:colOff>
      <xdr:row>52</xdr:row>
      <xdr:rowOff>9525</xdr:rowOff>
    </xdr:to>
    <xdr:pic>
      <xdr:nvPicPr>
        <xdr:cNvPr id="28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8220075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55</xdr:row>
      <xdr:rowOff>28575</xdr:rowOff>
    </xdr:from>
    <xdr:to>
      <xdr:col>10</xdr:col>
      <xdr:colOff>28575</xdr:colOff>
      <xdr:row>56</xdr:row>
      <xdr:rowOff>76200</xdr:rowOff>
    </xdr:to>
    <xdr:pic>
      <xdr:nvPicPr>
        <xdr:cNvPr id="29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9001125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48</xdr:row>
      <xdr:rowOff>38100</xdr:rowOff>
    </xdr:from>
    <xdr:to>
      <xdr:col>12</xdr:col>
      <xdr:colOff>152400</xdr:colOff>
      <xdr:row>49</xdr:row>
      <xdr:rowOff>76200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78771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62</xdr:row>
      <xdr:rowOff>114300</xdr:rowOff>
    </xdr:from>
    <xdr:to>
      <xdr:col>4</xdr:col>
      <xdr:colOff>314325</xdr:colOff>
      <xdr:row>64</xdr:row>
      <xdr:rowOff>0</xdr:rowOff>
    </xdr:to>
    <xdr:pic>
      <xdr:nvPicPr>
        <xdr:cNvPr id="31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2675" y="1024890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69</xdr:row>
      <xdr:rowOff>0</xdr:rowOff>
    </xdr:from>
    <xdr:to>
      <xdr:col>13</xdr:col>
      <xdr:colOff>9525</xdr:colOff>
      <xdr:row>70</xdr:row>
      <xdr:rowOff>85725</xdr:rowOff>
    </xdr:to>
    <xdr:pic>
      <xdr:nvPicPr>
        <xdr:cNvPr id="32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58050" y="11268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59</xdr:row>
      <xdr:rowOff>9525</xdr:rowOff>
    </xdr:from>
    <xdr:to>
      <xdr:col>13</xdr:col>
      <xdr:colOff>457200</xdr:colOff>
      <xdr:row>74</xdr:row>
      <xdr:rowOff>47625</xdr:rowOff>
    </xdr:to>
    <xdr:sp>
      <xdr:nvSpPr>
        <xdr:cNvPr id="33" name="Line 53"/>
        <xdr:cNvSpPr>
          <a:spLocks/>
        </xdr:cNvSpPr>
      </xdr:nvSpPr>
      <xdr:spPr>
        <a:xfrm flipH="1">
          <a:off x="6353175" y="9658350"/>
          <a:ext cx="1514475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59</xdr:row>
      <xdr:rowOff>104775</xdr:rowOff>
    </xdr:from>
    <xdr:to>
      <xdr:col>13</xdr:col>
      <xdr:colOff>581025</xdr:colOff>
      <xdr:row>73</xdr:row>
      <xdr:rowOff>57150</xdr:rowOff>
    </xdr:to>
    <xdr:sp>
      <xdr:nvSpPr>
        <xdr:cNvPr id="34" name="Line 54"/>
        <xdr:cNvSpPr>
          <a:spLocks/>
        </xdr:cNvSpPr>
      </xdr:nvSpPr>
      <xdr:spPr>
        <a:xfrm>
          <a:off x="6619875" y="9753600"/>
          <a:ext cx="13716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95250</xdr:rowOff>
    </xdr:from>
    <xdr:to>
      <xdr:col>4</xdr:col>
      <xdr:colOff>85725</xdr:colOff>
      <xdr:row>15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85775"/>
          <a:ext cx="20955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55</xdr:row>
      <xdr:rowOff>57150</xdr:rowOff>
    </xdr:from>
    <xdr:to>
      <xdr:col>13</xdr:col>
      <xdr:colOff>171450</xdr:colOff>
      <xdr:row>68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048750"/>
          <a:ext cx="62769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114300</xdr:rowOff>
    </xdr:from>
    <xdr:to>
      <xdr:col>4</xdr:col>
      <xdr:colOff>438150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04825"/>
          <a:ext cx="24669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6</xdr:row>
      <xdr:rowOff>0</xdr:rowOff>
    </xdr:from>
    <xdr:to>
      <xdr:col>3</xdr:col>
      <xdr:colOff>361950</xdr:colOff>
      <xdr:row>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38225"/>
          <a:ext cx="1790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19</xdr:row>
      <xdr:rowOff>114300</xdr:rowOff>
    </xdr:from>
    <xdr:to>
      <xdr:col>3</xdr:col>
      <xdr:colOff>238125</xdr:colOff>
      <xdr:row>29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25755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32</xdr:row>
      <xdr:rowOff>47625</xdr:rowOff>
    </xdr:from>
    <xdr:to>
      <xdr:col>3</xdr:col>
      <xdr:colOff>390525</xdr:colOff>
      <xdr:row>41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5295900"/>
          <a:ext cx="1990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B32" sqref="B32"/>
    </sheetView>
  </sheetViews>
  <sheetFormatPr defaultColWidth="9.140625" defaultRowHeight="12.75"/>
  <sheetData>
    <row r="1" spans="1:14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>
      <c r="A2" s="63"/>
      <c r="B2" s="63"/>
      <c r="C2" s="63"/>
      <c r="D2" s="63"/>
      <c r="E2" s="63"/>
      <c r="F2" s="63" t="s">
        <v>345</v>
      </c>
      <c r="G2" s="63"/>
      <c r="H2" s="63"/>
      <c r="I2" s="63"/>
      <c r="J2" s="63"/>
      <c r="K2" s="63"/>
      <c r="L2" s="63"/>
      <c r="M2" s="63"/>
      <c r="N2" s="63"/>
    </row>
    <row r="3" spans="1:14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3" t="s">
        <v>346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>
      <c r="A6" s="63" t="s">
        <v>329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>
      <c r="A7" s="63" t="s">
        <v>330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2.75">
      <c r="A8" s="63" t="s">
        <v>328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2.75">
      <c r="A9" s="63" t="s">
        <v>331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2.75">
      <c r="A10" s="63" t="s">
        <v>333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2.75">
      <c r="A11" s="63" t="s">
        <v>332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>
      <c r="A12" s="63" t="s">
        <v>334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2.75">
      <c r="A16" s="63" t="s">
        <v>335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2.75">
      <c r="A18" s="63" t="s">
        <v>336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2.75">
      <c r="A19" s="63" t="s">
        <v>337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2.75">
      <c r="A20" s="63" t="s">
        <v>338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12.75">
      <c r="A21" s="63" t="s">
        <v>339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ht="12.75">
      <c r="A22" s="63" t="s">
        <v>340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>
      <c r="A23" s="63" t="s">
        <v>341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2.75">
      <c r="A24" s="63" t="s">
        <v>342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12.75">
      <c r="A25" s="63" t="s">
        <v>343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2.75">
      <c r="A26" s="63" t="s">
        <v>344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B36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17.57421875" style="53" customWidth="1"/>
    <col min="2" max="2" width="9.140625" style="53" customWidth="1"/>
    <col min="3" max="3" width="10.00390625" style="53" customWidth="1"/>
    <col min="4" max="16384" width="9.140625" style="53" customWidth="1"/>
  </cols>
  <sheetData>
    <row r="1" spans="1:2" ht="12.75">
      <c r="A1" s="53" t="s">
        <v>264</v>
      </c>
      <c r="B1" s="53" t="s">
        <v>266</v>
      </c>
    </row>
    <row r="2" ht="12.75">
      <c r="B2" s="53" t="s">
        <v>267</v>
      </c>
    </row>
    <row r="3" ht="12.75">
      <c r="B3" s="54" t="s">
        <v>265</v>
      </c>
    </row>
    <row r="4" ht="12.75">
      <c r="B4" s="53" t="s">
        <v>268</v>
      </c>
    </row>
    <row r="5" ht="12.75">
      <c r="B5" s="53" t="s">
        <v>269</v>
      </c>
    </row>
    <row r="6" spans="1:2" ht="12.75">
      <c r="A6" s="53" t="s">
        <v>270</v>
      </c>
      <c r="B6" s="53" t="s">
        <v>271</v>
      </c>
    </row>
    <row r="7" ht="12.75">
      <c r="B7" s="53" t="s">
        <v>272</v>
      </c>
    </row>
    <row r="8" ht="14.25">
      <c r="B8" s="53" t="s">
        <v>275</v>
      </c>
    </row>
    <row r="9" ht="12.75">
      <c r="B9" s="53" t="s">
        <v>276</v>
      </c>
    </row>
    <row r="10" ht="12.75">
      <c r="B10" s="53" t="s">
        <v>277</v>
      </c>
    </row>
    <row r="11" spans="1:2" ht="12.75">
      <c r="A11" s="53" t="s">
        <v>278</v>
      </c>
      <c r="B11" s="53" t="s">
        <v>313</v>
      </c>
    </row>
    <row r="12" ht="12.75">
      <c r="B12" s="53" t="s">
        <v>314</v>
      </c>
    </row>
    <row r="13" ht="12.75">
      <c r="B13" s="53" t="s">
        <v>279</v>
      </c>
    </row>
    <row r="14" ht="12.75">
      <c r="B14" s="53" t="s">
        <v>280</v>
      </c>
    </row>
    <row r="15" ht="12.75">
      <c r="B15" s="53" t="s">
        <v>281</v>
      </c>
    </row>
    <row r="16" spans="1:2" ht="12.75">
      <c r="A16" s="53" t="s">
        <v>282</v>
      </c>
      <c r="B16" s="53" t="s">
        <v>283</v>
      </c>
    </row>
    <row r="17" ht="12.75">
      <c r="B17" s="53" t="s">
        <v>284</v>
      </c>
    </row>
    <row r="18" ht="12.75">
      <c r="B18" s="53" t="s">
        <v>285</v>
      </c>
    </row>
    <row r="19" ht="12.75">
      <c r="B19" s="53" t="s">
        <v>286</v>
      </c>
    </row>
    <row r="20" ht="12.75">
      <c r="B20" s="53" t="s">
        <v>287</v>
      </c>
    </row>
    <row r="21" spans="1:2" ht="12.75">
      <c r="A21" s="53" t="s">
        <v>288</v>
      </c>
      <c r="B21" s="53" t="s">
        <v>320</v>
      </c>
    </row>
    <row r="22" ht="12.75">
      <c r="B22" s="53" t="s">
        <v>321</v>
      </c>
    </row>
    <row r="23" ht="12.75">
      <c r="B23" s="53" t="s">
        <v>322</v>
      </c>
    </row>
    <row r="24" ht="12.75">
      <c r="B24" s="53" t="s">
        <v>323</v>
      </c>
    </row>
    <row r="25" spans="1:2" ht="12.75">
      <c r="A25" s="53" t="s">
        <v>289</v>
      </c>
      <c r="B25" s="53" t="s">
        <v>290</v>
      </c>
    </row>
    <row r="26" ht="12.75">
      <c r="B26" s="53" t="s">
        <v>291</v>
      </c>
    </row>
    <row r="27" ht="12.75">
      <c r="B27" s="53" t="s">
        <v>292</v>
      </c>
    </row>
    <row r="28" ht="12.75">
      <c r="B28" s="53" t="s">
        <v>293</v>
      </c>
    </row>
    <row r="29" spans="1:2" ht="14.25">
      <c r="A29" s="53" t="s">
        <v>294</v>
      </c>
      <c r="B29" s="53" t="s">
        <v>295</v>
      </c>
    </row>
    <row r="30" ht="12.75">
      <c r="B30" s="53" t="s">
        <v>296</v>
      </c>
    </row>
    <row r="31" ht="12.75">
      <c r="B31" s="53" t="s">
        <v>297</v>
      </c>
    </row>
    <row r="32" ht="12.75">
      <c r="B32" s="53" t="s">
        <v>319</v>
      </c>
    </row>
    <row r="33" ht="12.75">
      <c r="B33" s="53" t="s">
        <v>298</v>
      </c>
    </row>
    <row r="34" spans="1:2" ht="12.75">
      <c r="A34" s="53" t="s">
        <v>299</v>
      </c>
      <c r="B34" s="53" t="s">
        <v>300</v>
      </c>
    </row>
    <row r="35" ht="12.75">
      <c r="B35" s="53" t="s">
        <v>301</v>
      </c>
    </row>
    <row r="36" ht="12.75">
      <c r="B36" s="53" t="s">
        <v>302</v>
      </c>
    </row>
  </sheetData>
  <sheetProtection password="CF7A" sheet="1" objects="1" scenarios="1" selectLockedCell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N59"/>
  <sheetViews>
    <sheetView showGridLines="0" tabSelected="1" workbookViewId="0" topLeftCell="A28">
      <selection activeCell="D43" sqref="D43"/>
    </sheetView>
  </sheetViews>
  <sheetFormatPr defaultColWidth="9.140625" defaultRowHeight="12.75"/>
  <cols>
    <col min="5" max="5" width="10.421875" style="0" bestFit="1" customWidth="1"/>
    <col min="10" max="10" width="10.140625" style="0" customWidth="1"/>
  </cols>
  <sheetData>
    <row r="1" spans="7:9" ht="18">
      <c r="G1" s="27" t="s">
        <v>119</v>
      </c>
      <c r="H1" s="28"/>
      <c r="I1" s="18" t="s">
        <v>149</v>
      </c>
    </row>
    <row r="4" ht="14.25">
      <c r="E4" s="4" t="s">
        <v>168</v>
      </c>
    </row>
    <row r="5" ht="12.75">
      <c r="E5" s="4" t="s">
        <v>167</v>
      </c>
    </row>
    <row r="6" ht="14.25">
      <c r="E6" s="4" t="s">
        <v>186</v>
      </c>
    </row>
    <row r="7" ht="14.25">
      <c r="E7" s="4" t="s">
        <v>170</v>
      </c>
    </row>
    <row r="8" ht="12.75">
      <c r="E8" s="4" t="s">
        <v>184</v>
      </c>
    </row>
    <row r="9" ht="12.75">
      <c r="E9" s="4" t="s">
        <v>185</v>
      </c>
    </row>
    <row r="10" ht="12.75">
      <c r="E10" s="4" t="s">
        <v>169</v>
      </c>
    </row>
    <row r="11" ht="12.75">
      <c r="E11" s="4" t="s">
        <v>191</v>
      </c>
    </row>
    <row r="12" ht="12.75">
      <c r="E12" s="4" t="s">
        <v>166</v>
      </c>
    </row>
    <row r="13" ht="12.75">
      <c r="E13" s="4" t="s">
        <v>165</v>
      </c>
    </row>
    <row r="14" ht="12.75">
      <c r="E14" s="4" t="s">
        <v>209</v>
      </c>
    </row>
    <row r="15" ht="12.75">
      <c r="E15" s="4" t="s">
        <v>210</v>
      </c>
    </row>
    <row r="16" ht="12.75">
      <c r="E16" s="26" t="s">
        <v>211</v>
      </c>
    </row>
    <row r="17" ht="12.75">
      <c r="E17" s="26" t="s">
        <v>214</v>
      </c>
    </row>
    <row r="18" ht="12.75">
      <c r="E18" s="26" t="s">
        <v>212</v>
      </c>
    </row>
    <row r="19" ht="12.75">
      <c r="E19" s="26" t="s">
        <v>213</v>
      </c>
    </row>
    <row r="20" ht="12.75">
      <c r="E20" s="26"/>
    </row>
    <row r="21" ht="12.75">
      <c r="E21" s="17"/>
    </row>
    <row r="22" spans="2:5" ht="12.75">
      <c r="B22" s="5" t="s">
        <v>4</v>
      </c>
      <c r="E22" s="22"/>
    </row>
    <row r="23" spans="2:5" ht="12.75">
      <c r="B23" s="4" t="s">
        <v>6</v>
      </c>
      <c r="E23" s="22"/>
    </row>
    <row r="24" ht="12.75">
      <c r="E24" s="22"/>
    </row>
    <row r="25" ht="12.75">
      <c r="B25" t="s">
        <v>192</v>
      </c>
    </row>
    <row r="26" ht="12.75">
      <c r="B26" t="s">
        <v>194</v>
      </c>
    </row>
    <row r="27" ht="12.75">
      <c r="B27" t="s">
        <v>193</v>
      </c>
    </row>
    <row r="29" spans="2:14" ht="12.75">
      <c r="B29" t="s">
        <v>204</v>
      </c>
      <c r="D29" s="9"/>
      <c r="E29" s="64"/>
      <c r="F29" s="65"/>
      <c r="G29" s="16" t="s">
        <v>179</v>
      </c>
      <c r="J29" s="13" t="s">
        <v>5</v>
      </c>
      <c r="K29" s="14" t="str">
        <f>IF(E29=100000000000,"správná odpověď","zatím nebyla zadaná správná odpoveď")</f>
        <v>zatím nebyla zadaná správná odpoveď</v>
      </c>
      <c r="L29" s="15"/>
      <c r="M29" s="15"/>
      <c r="N29" s="6"/>
    </row>
    <row r="32" ht="12.75">
      <c r="B32" t="s">
        <v>180</v>
      </c>
    </row>
    <row r="33" ht="12.75">
      <c r="B33" t="s">
        <v>183</v>
      </c>
    </row>
    <row r="35" spans="2:14" ht="12.75">
      <c r="B35" t="s">
        <v>181</v>
      </c>
      <c r="D35" s="64"/>
      <c r="E35" s="66"/>
      <c r="F35" s="66"/>
      <c r="G35" s="65"/>
      <c r="H35" s="32" t="s">
        <v>182</v>
      </c>
      <c r="J35" s="13" t="s">
        <v>5</v>
      </c>
      <c r="K35" s="14" t="str">
        <f>IF(D35=2E+27,"správná odpověď","zatím nebyla zadaná správná odpoveď")</f>
        <v>zatím nebyla zadaná správná odpoveď</v>
      </c>
      <c r="L35" s="15"/>
      <c r="M35" s="15"/>
      <c r="N35" s="6"/>
    </row>
    <row r="38" ht="12.75">
      <c r="B38" t="s">
        <v>195</v>
      </c>
    </row>
    <row r="39" ht="12.75">
      <c r="B39" t="s">
        <v>196</v>
      </c>
    </row>
    <row r="41" spans="2:14" ht="12.75">
      <c r="B41" s="2" t="s">
        <v>187</v>
      </c>
      <c r="E41" s="44">
        <v>2500</v>
      </c>
      <c r="F41" t="s">
        <v>189</v>
      </c>
      <c r="J41" s="13" t="s">
        <v>5</v>
      </c>
      <c r="K41" s="14" t="str">
        <f>IF(E41=2500,"správná odpověď","zatím nebyla zadaná správná odpoveď")</f>
        <v>správná odpověď</v>
      </c>
      <c r="L41" s="15"/>
      <c r="M41" s="15"/>
      <c r="N41" s="6"/>
    </row>
    <row r="43" spans="4:14" ht="12.75">
      <c r="D43" s="12" t="s">
        <v>188</v>
      </c>
      <c r="E43" s="45"/>
      <c r="F43" t="s">
        <v>190</v>
      </c>
      <c r="J43" s="13" t="s">
        <v>5</v>
      </c>
      <c r="K43" s="14" t="str">
        <f>IF(E43=10,"správná odpověď","zatím nebyla zadaná správná odpoveď")</f>
        <v>zatím nebyla zadaná správná odpoveď</v>
      </c>
      <c r="L43" s="15"/>
      <c r="M43" s="15"/>
      <c r="N43" s="6"/>
    </row>
    <row r="46" ht="12.75">
      <c r="B46" t="s">
        <v>197</v>
      </c>
    </row>
    <row r="47" ht="14.25">
      <c r="B47" t="s">
        <v>304</v>
      </c>
    </row>
    <row r="48" ht="14.25">
      <c r="B48" s="2" t="s">
        <v>198</v>
      </c>
    </row>
    <row r="50" spans="2:14" ht="12.75">
      <c r="B50" t="s">
        <v>199</v>
      </c>
      <c r="E50" s="46"/>
      <c r="F50" t="s">
        <v>200</v>
      </c>
      <c r="J50" s="13" t="s">
        <v>5</v>
      </c>
      <c r="K50" s="14" t="str">
        <f>IF(E50=25250000000000000,"správná odpověď","zatím nebyla zadaná správná odpoveď")</f>
        <v>zatím nebyla zadaná správná odpoveď</v>
      </c>
      <c r="L50" s="15"/>
      <c r="M50" s="15"/>
      <c r="N50" s="6"/>
    </row>
    <row r="53" ht="12.75">
      <c r="B53" t="s">
        <v>201</v>
      </c>
    </row>
    <row r="54" ht="12.75">
      <c r="B54" t="s">
        <v>205</v>
      </c>
    </row>
    <row r="55" ht="12.75">
      <c r="B55" t="s">
        <v>206</v>
      </c>
    </row>
    <row r="56" ht="12.75">
      <c r="B56" t="s">
        <v>207</v>
      </c>
    </row>
    <row r="57" ht="12.75">
      <c r="B57" t="s">
        <v>208</v>
      </c>
    </row>
    <row r="59" spans="2:14" ht="12.75">
      <c r="B59" t="s">
        <v>202</v>
      </c>
      <c r="F59" s="44"/>
      <c r="G59" t="s">
        <v>203</v>
      </c>
      <c r="J59" s="13" t="s">
        <v>5</v>
      </c>
      <c r="K59" s="14" t="str">
        <f>IF(F59=26700,"správná odpověď","zatím nebyla zadaná správná odpoveď")</f>
        <v>zatím nebyla zadaná správná odpoveď</v>
      </c>
      <c r="L59" s="15"/>
      <c r="M59" s="15"/>
      <c r="N59" s="6"/>
    </row>
  </sheetData>
  <sheetProtection password="CF7A" sheet="1" objects="1" scenarios="1" selectLockedCells="1"/>
  <mergeCells count="2">
    <mergeCell ref="E29:F29"/>
    <mergeCell ref="D35:G3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1:N47"/>
  <sheetViews>
    <sheetView showGridLines="0" workbookViewId="0" topLeftCell="A1">
      <selection activeCell="F41" sqref="F41"/>
    </sheetView>
  </sheetViews>
  <sheetFormatPr defaultColWidth="9.140625" defaultRowHeight="12.75"/>
  <cols>
    <col min="8" max="8" width="10.28125" style="0" customWidth="1"/>
    <col min="9" max="9" width="8.28125" style="0" customWidth="1"/>
    <col min="10" max="10" width="10.421875" style="0" customWidth="1"/>
  </cols>
  <sheetData>
    <row r="1" spans="7:9" ht="18">
      <c r="G1" s="27" t="s">
        <v>118</v>
      </c>
      <c r="H1" s="28"/>
      <c r="I1" s="18" t="s">
        <v>17</v>
      </c>
    </row>
    <row r="2" ht="12.75" customHeight="1">
      <c r="E2" s="3"/>
    </row>
    <row r="3" ht="12.75" customHeight="1">
      <c r="E3" s="3"/>
    </row>
    <row r="4" ht="12.75" customHeight="1">
      <c r="E4" s="4" t="s">
        <v>130</v>
      </c>
    </row>
    <row r="5" ht="12.75" customHeight="1">
      <c r="E5" s="4" t="s">
        <v>2</v>
      </c>
    </row>
    <row r="6" ht="12.75" customHeight="1">
      <c r="E6" s="4" t="s">
        <v>1</v>
      </c>
    </row>
    <row r="7" ht="12.75" customHeight="1">
      <c r="E7" s="4" t="s">
        <v>72</v>
      </c>
    </row>
    <row r="8" ht="12.75" customHeight="1">
      <c r="E8" s="4" t="s">
        <v>73</v>
      </c>
    </row>
    <row r="9" ht="12.75" customHeight="1">
      <c r="E9" s="4" t="s">
        <v>131</v>
      </c>
    </row>
    <row r="10" ht="12.75" customHeight="1">
      <c r="E10" s="4" t="s">
        <v>3</v>
      </c>
    </row>
    <row r="11" ht="12.75" customHeight="1">
      <c r="E11" s="4" t="s">
        <v>74</v>
      </c>
    </row>
    <row r="12" ht="12.75" customHeight="1">
      <c r="E12" s="4" t="s">
        <v>75</v>
      </c>
    </row>
    <row r="13" ht="12.75" customHeight="1">
      <c r="E13" s="4"/>
    </row>
    <row r="14" ht="12.75" customHeight="1">
      <c r="E14" s="3"/>
    </row>
    <row r="16" spans="2:3" ht="12.75">
      <c r="B16" s="5" t="s">
        <v>4</v>
      </c>
      <c r="C16" s="5"/>
    </row>
    <row r="17" spans="2:3" ht="12.75">
      <c r="B17" s="4" t="s">
        <v>6</v>
      </c>
      <c r="C17" s="4"/>
    </row>
    <row r="19" ht="12.75">
      <c r="B19" t="s">
        <v>77</v>
      </c>
    </row>
    <row r="20" ht="12.75">
      <c r="B20" t="s">
        <v>76</v>
      </c>
    </row>
    <row r="22" spans="2:14" ht="12.75">
      <c r="B22" t="s">
        <v>78</v>
      </c>
      <c r="D22" s="9"/>
      <c r="F22" s="44"/>
      <c r="G22" s="16" t="s">
        <v>7</v>
      </c>
      <c r="J22" s="13" t="s">
        <v>5</v>
      </c>
      <c r="K22" s="14" t="str">
        <f>IF(F22=3944,"správná odpověď","zatím nebyla zadaná správná odpoveď")</f>
        <v>zatím nebyla zadaná správná odpoveď</v>
      </c>
      <c r="L22" s="15"/>
      <c r="M22" s="15"/>
      <c r="N22" s="6"/>
    </row>
    <row r="25" ht="12.75">
      <c r="B25" t="s">
        <v>80</v>
      </c>
    </row>
    <row r="26" ht="12.75">
      <c r="B26" t="s">
        <v>79</v>
      </c>
    </row>
    <row r="28" spans="2:14" ht="12.75">
      <c r="B28" t="s">
        <v>81</v>
      </c>
      <c r="D28" s="9"/>
      <c r="F28" s="45"/>
      <c r="G28" s="16" t="s">
        <v>9</v>
      </c>
      <c r="J28" s="13" t="s">
        <v>5</v>
      </c>
      <c r="K28" s="8" t="str">
        <f>IF(F28=193.5,"správná odpověď","zatím nebyla zadaná správná odpoveď")</f>
        <v>zatím nebyla zadaná správná odpoveď</v>
      </c>
      <c r="L28" s="7"/>
      <c r="M28" s="7"/>
      <c r="N28" s="6"/>
    </row>
    <row r="29" spans="4:11" ht="12.75">
      <c r="D29" s="9"/>
      <c r="H29" s="10"/>
      <c r="I29" s="9"/>
      <c r="J29" s="9"/>
      <c r="K29" s="9"/>
    </row>
    <row r="31" ht="14.25">
      <c r="B31" t="s">
        <v>82</v>
      </c>
    </row>
    <row r="32" ht="14.25">
      <c r="B32" t="s">
        <v>273</v>
      </c>
    </row>
    <row r="33" ht="12.75">
      <c r="B33" t="s">
        <v>83</v>
      </c>
    </row>
    <row r="34" spans="2:9" ht="14.25">
      <c r="B34" t="s">
        <v>84</v>
      </c>
      <c r="D34" s="45"/>
      <c r="E34" s="11" t="s">
        <v>8</v>
      </c>
      <c r="F34" t="s">
        <v>274</v>
      </c>
      <c r="H34" s="45"/>
      <c r="I34" s="11" t="s">
        <v>8</v>
      </c>
    </row>
    <row r="36" spans="4:14" ht="12.75">
      <c r="D36" s="9"/>
      <c r="J36" s="12" t="s">
        <v>5</v>
      </c>
      <c r="K36" s="8" t="str">
        <f>IF(AND(D34=427,H34=-173)=TRUE,"správné odpovědi","zatím nebyly zadané správné odpovedi")</f>
        <v>zatím nebyly zadané správné odpovedi</v>
      </c>
      <c r="L36" s="7"/>
      <c r="M36" s="7"/>
      <c r="N36" s="6"/>
    </row>
    <row r="38" ht="12.75">
      <c r="B38" t="s">
        <v>86</v>
      </c>
    </row>
    <row r="39" ht="12.75">
      <c r="B39" t="s">
        <v>85</v>
      </c>
    </row>
    <row r="41" spans="2:7" ht="12.75">
      <c r="B41" t="s">
        <v>87</v>
      </c>
      <c r="F41" s="44"/>
      <c r="G41" t="s">
        <v>10</v>
      </c>
    </row>
    <row r="42" spans="10:14" ht="12.75">
      <c r="J42" s="12" t="s">
        <v>5</v>
      </c>
      <c r="K42" s="8" t="str">
        <f>IF(F41=998778,"správná odpověď","zatím nebyla zadaná správná odpoveď")</f>
        <v>zatím nebyla zadaná správná odpoveď</v>
      </c>
      <c r="L42" s="7"/>
      <c r="M42" s="7"/>
      <c r="N42" s="6"/>
    </row>
    <row r="44" ht="14.25">
      <c r="B44" t="s">
        <v>89</v>
      </c>
    </row>
    <row r="45" ht="14.25">
      <c r="B45" t="s">
        <v>88</v>
      </c>
    </row>
    <row r="47" spans="2:14" ht="14.25">
      <c r="B47" t="s">
        <v>90</v>
      </c>
      <c r="F47" s="45"/>
      <c r="G47" t="s">
        <v>11</v>
      </c>
      <c r="J47" s="12" t="s">
        <v>5</v>
      </c>
      <c r="K47" s="8" t="str">
        <f>IF(F47=54,"správná odpověď","zatím nebyla zadaná správná odpoveď")</f>
        <v>zatím nebyla zadaná správná odpoveď</v>
      </c>
      <c r="L47" s="7"/>
      <c r="M47" s="7"/>
      <c r="N47" s="6"/>
    </row>
  </sheetData>
  <sheetProtection password="CF7A" sheet="1" objects="1" scenarios="1" selectLockedCells="1"/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55"/>
  <sheetViews>
    <sheetView showGridLines="0" workbookViewId="0" topLeftCell="A1">
      <selection activeCell="E42" sqref="E42"/>
    </sheetView>
  </sheetViews>
  <sheetFormatPr defaultColWidth="9.140625" defaultRowHeight="12.75"/>
  <cols>
    <col min="10" max="10" width="10.00390625" style="0" customWidth="1"/>
    <col min="11" max="11" width="11.28125" style="0" bestFit="1" customWidth="1"/>
  </cols>
  <sheetData>
    <row r="1" spans="7:9" ht="18">
      <c r="G1" s="27" t="s">
        <v>120</v>
      </c>
      <c r="H1" s="28"/>
      <c r="I1" s="18" t="s">
        <v>18</v>
      </c>
    </row>
    <row r="4" ht="12.75">
      <c r="E4" s="4" t="s">
        <v>15</v>
      </c>
    </row>
    <row r="5" ht="12.75">
      <c r="E5" s="4" t="s">
        <v>16</v>
      </c>
    </row>
    <row r="6" ht="12.75">
      <c r="E6" s="4" t="s">
        <v>91</v>
      </c>
    </row>
    <row r="7" ht="12.75">
      <c r="E7" s="4" t="s">
        <v>129</v>
      </c>
    </row>
    <row r="8" ht="12.75">
      <c r="E8" s="4" t="s">
        <v>92</v>
      </c>
    </row>
    <row r="9" ht="15.75">
      <c r="E9" s="4" t="s">
        <v>93</v>
      </c>
    </row>
    <row r="10" ht="12.75">
      <c r="E10" s="4" t="s">
        <v>94</v>
      </c>
    </row>
    <row r="11" ht="12.75">
      <c r="E11" s="4" t="s">
        <v>95</v>
      </c>
    </row>
    <row r="12" ht="12.75">
      <c r="E12" s="4" t="s">
        <v>13</v>
      </c>
    </row>
    <row r="13" ht="12.75">
      <c r="E13" s="4" t="s">
        <v>96</v>
      </c>
    </row>
    <row r="14" ht="12.75">
      <c r="E14" s="4" t="s">
        <v>14</v>
      </c>
    </row>
    <row r="15" ht="12.75">
      <c r="E15" s="4" t="s">
        <v>97</v>
      </c>
    </row>
    <row r="16" ht="12.75">
      <c r="E16" s="4" t="s">
        <v>29</v>
      </c>
    </row>
    <row r="17" ht="14.25">
      <c r="E17" s="4" t="s">
        <v>98</v>
      </c>
    </row>
    <row r="18" ht="12.75">
      <c r="E18" s="4" t="s">
        <v>99</v>
      </c>
    </row>
    <row r="19" ht="12.75">
      <c r="E19" s="4"/>
    </row>
    <row r="20" ht="12.75">
      <c r="B20" s="5" t="s">
        <v>4</v>
      </c>
    </row>
    <row r="21" ht="12.75">
      <c r="B21" s="4" t="s">
        <v>6</v>
      </c>
    </row>
    <row r="23" ht="12.75">
      <c r="B23" t="s">
        <v>20</v>
      </c>
    </row>
    <row r="24" ht="12.75">
      <c r="F24" s="1"/>
    </row>
    <row r="25" spans="3:14" ht="12.75">
      <c r="C25" t="s">
        <v>19</v>
      </c>
      <c r="E25" s="44"/>
      <c r="F25" t="s">
        <v>7</v>
      </c>
      <c r="J25" s="13" t="s">
        <v>5</v>
      </c>
      <c r="K25" s="14" t="str">
        <f>IF(E25=6059,"správná odpověď","zatím nebyla zadaná správná odpoveď")</f>
        <v>zatím nebyla zadaná správná odpoveď</v>
      </c>
      <c r="L25" s="15"/>
      <c r="M25" s="15"/>
      <c r="N25" s="6"/>
    </row>
    <row r="28" ht="12.75">
      <c r="B28" t="s">
        <v>100</v>
      </c>
    </row>
    <row r="29" ht="12.75">
      <c r="B29" t="s">
        <v>101</v>
      </c>
    </row>
    <row r="30" ht="12.75">
      <c r="B30" t="s">
        <v>102</v>
      </c>
    </row>
    <row r="32" ht="12.75">
      <c r="B32" t="s">
        <v>21</v>
      </c>
    </row>
    <row r="33" ht="15.75">
      <c r="B33" t="s">
        <v>23</v>
      </c>
    </row>
    <row r="34" ht="12.75">
      <c r="B34" t="s">
        <v>22</v>
      </c>
    </row>
    <row r="36" spans="3:14" ht="12.75">
      <c r="C36" t="s">
        <v>24</v>
      </c>
      <c r="E36" s="45"/>
      <c r="J36" s="13" t="s">
        <v>5</v>
      </c>
      <c r="K36" s="14" t="str">
        <f>IF(EXACT(E36,"a"),"špatná odpověď",IF(EXACT(E36,"b"),"špatná odpoveď",IF(EXACT(E36,"c"),"správná odpoveď","zatím nebyla zadaná správná odpoveď")))</f>
        <v>zatím nebyla zadaná správná odpoveď</v>
      </c>
      <c r="L36" s="15"/>
      <c r="M36" s="15"/>
      <c r="N36" s="6"/>
    </row>
    <row r="38" ht="12.75">
      <c r="A38" s="17"/>
    </row>
    <row r="39" ht="12.75">
      <c r="B39" t="s">
        <v>305</v>
      </c>
    </row>
    <row r="40" ht="12.75">
      <c r="B40" t="s">
        <v>132</v>
      </c>
    </row>
    <row r="41" ht="12.75">
      <c r="A41" s="17"/>
    </row>
    <row r="42" spans="3:14" ht="12.75">
      <c r="C42" t="s">
        <v>25</v>
      </c>
      <c r="E42" s="45"/>
      <c r="F42" t="s">
        <v>26</v>
      </c>
      <c r="J42" s="13" t="s">
        <v>5</v>
      </c>
      <c r="K42" s="14" t="str">
        <f>IF(E42=260,"správná odpověď","zatím nebyla zadaná správná odpoveď")</f>
        <v>zatím nebyla zadaná správná odpoveď</v>
      </c>
      <c r="L42" s="15"/>
      <c r="M42" s="15"/>
      <c r="N42" s="6"/>
    </row>
    <row r="45" ht="12.75">
      <c r="B45" t="s">
        <v>104</v>
      </c>
    </row>
    <row r="46" ht="12.75">
      <c r="B46" t="s">
        <v>103</v>
      </c>
    </row>
    <row r="47" ht="12.75">
      <c r="A47" s="1"/>
    </row>
    <row r="48" spans="2:14" ht="12.75">
      <c r="B48" t="s">
        <v>27</v>
      </c>
      <c r="E48" s="45"/>
      <c r="F48" t="s">
        <v>28</v>
      </c>
      <c r="J48" s="13" t="s">
        <v>5</v>
      </c>
      <c r="K48" s="14" t="str">
        <f>IF(E48=10,"správná odpověď","zatím nebyla zadaná správná odpoveď")</f>
        <v>zatím nebyla zadaná správná odpoveď</v>
      </c>
      <c r="L48" s="15"/>
      <c r="M48" s="15"/>
      <c r="N48" s="6"/>
    </row>
    <row r="51" spans="1:2" ht="12.75">
      <c r="A51" t="s">
        <v>12</v>
      </c>
      <c r="B51" t="s">
        <v>106</v>
      </c>
    </row>
    <row r="52" ht="12.75">
      <c r="B52" t="s">
        <v>105</v>
      </c>
    </row>
    <row r="54" spans="3:7" ht="12.75">
      <c r="C54" t="s">
        <v>30</v>
      </c>
      <c r="F54" s="45"/>
      <c r="G54" t="s">
        <v>31</v>
      </c>
    </row>
    <row r="55" spans="10:14" ht="12.75">
      <c r="J55" s="13" t="s">
        <v>5</v>
      </c>
      <c r="K55" s="14" t="str">
        <f>IF(F54=800,"správná odpověď","zatím nebyla zadaná správná odpoveď")</f>
        <v>zatím nebyla zadaná správná odpoveď</v>
      </c>
      <c r="L55" s="15"/>
      <c r="M55" s="15"/>
      <c r="N55" s="6"/>
    </row>
  </sheetData>
  <sheetProtection password="CF7A" sheet="1" objects="1" scenarios="1" selectLockedCells="1"/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B1:P60"/>
  <sheetViews>
    <sheetView showGridLines="0" workbookViewId="0" topLeftCell="A16">
      <selection activeCell="I54" sqref="I54"/>
    </sheetView>
  </sheetViews>
  <sheetFormatPr defaultColWidth="9.140625" defaultRowHeight="12.75"/>
  <cols>
    <col min="2" max="2" width="10.00390625" style="0" bestFit="1" customWidth="1"/>
    <col min="3" max="3" width="9.421875" style="0" customWidth="1"/>
    <col min="6" max="6" width="5.140625" style="0" customWidth="1"/>
    <col min="8" max="8" width="1.57421875" style="0" customWidth="1"/>
    <col min="9" max="9" width="9.421875" style="0" customWidth="1"/>
    <col min="12" max="12" width="10.00390625" style="0" customWidth="1"/>
  </cols>
  <sheetData>
    <row r="1" spans="7:12" ht="18">
      <c r="G1" s="27" t="s">
        <v>121</v>
      </c>
      <c r="H1" s="28"/>
      <c r="I1" s="28"/>
      <c r="J1" s="28"/>
      <c r="K1" s="58" t="s">
        <v>147</v>
      </c>
      <c r="L1" s="18"/>
    </row>
    <row r="2" ht="12.75" customHeight="1">
      <c r="H2" s="3"/>
    </row>
    <row r="4" ht="12.75">
      <c r="E4" s="4" t="s">
        <v>62</v>
      </c>
    </row>
    <row r="5" ht="12.75">
      <c r="E5" s="4" t="s">
        <v>177</v>
      </c>
    </row>
    <row r="6" ht="12.75">
      <c r="E6" s="4" t="s">
        <v>108</v>
      </c>
    </row>
    <row r="7" ht="12.75">
      <c r="E7" s="4" t="s">
        <v>109</v>
      </c>
    </row>
    <row r="8" ht="12.75">
      <c r="E8" s="4" t="s">
        <v>178</v>
      </c>
    </row>
    <row r="9" spans="5:6" ht="12.75">
      <c r="E9" s="4" t="s">
        <v>176</v>
      </c>
      <c r="F9" s="2"/>
    </row>
    <row r="10" ht="12.75">
      <c r="E10" s="4" t="s">
        <v>171</v>
      </c>
    </row>
    <row r="11" ht="12.75">
      <c r="E11" s="4" t="s">
        <v>110</v>
      </c>
    </row>
    <row r="12" ht="12.75">
      <c r="E12" s="4" t="s">
        <v>112</v>
      </c>
    </row>
    <row r="13" ht="12.75">
      <c r="E13" s="4" t="s">
        <v>111</v>
      </c>
    </row>
    <row r="14" ht="12.75">
      <c r="E14" s="4" t="s">
        <v>64</v>
      </c>
    </row>
    <row r="15" ht="12.75">
      <c r="E15" s="4" t="s">
        <v>113</v>
      </c>
    </row>
    <row r="18" ht="12.75">
      <c r="E18" s="4" t="s">
        <v>63</v>
      </c>
    </row>
    <row r="19" ht="12.75">
      <c r="E19" s="4" t="s">
        <v>172</v>
      </c>
    </row>
    <row r="20" ht="12.75">
      <c r="E20" s="4" t="s">
        <v>114</v>
      </c>
    </row>
    <row r="21" ht="12.75">
      <c r="E21" s="4" t="s">
        <v>0</v>
      </c>
    </row>
    <row r="22" spans="5:6" ht="12.75">
      <c r="E22" s="26" t="s">
        <v>215</v>
      </c>
      <c r="F22" s="17"/>
    </row>
    <row r="23" spans="5:6" ht="12.75">
      <c r="E23" s="26" t="s">
        <v>216</v>
      </c>
      <c r="F23" s="17"/>
    </row>
    <row r="24" spans="5:6" ht="12.75">
      <c r="E24" s="26" t="s">
        <v>173</v>
      </c>
      <c r="F24" s="17"/>
    </row>
    <row r="25" spans="5:6" ht="12.75">
      <c r="E25" s="26" t="s">
        <v>174</v>
      </c>
      <c r="F25" s="17"/>
    </row>
    <row r="26" spans="5:6" ht="12.75">
      <c r="E26" s="26" t="s">
        <v>175</v>
      </c>
      <c r="F26" s="17"/>
    </row>
    <row r="27" ht="12.75">
      <c r="E27" s="4" t="s">
        <v>115</v>
      </c>
    </row>
    <row r="28" ht="12.75">
      <c r="E28" s="4" t="s">
        <v>116</v>
      </c>
    </row>
    <row r="31" ht="12.75">
      <c r="B31" s="5" t="s">
        <v>4</v>
      </c>
    </row>
    <row r="32" ht="12.75">
      <c r="B32" s="4" t="s">
        <v>6</v>
      </c>
    </row>
    <row r="33" ht="12.75">
      <c r="B33" s="5"/>
    </row>
    <row r="34" ht="14.25">
      <c r="B34" t="s">
        <v>221</v>
      </c>
    </row>
    <row r="35" ht="12.75">
      <c r="B35" t="s">
        <v>311</v>
      </c>
    </row>
    <row r="36" ht="12.75">
      <c r="G36" s="24"/>
    </row>
    <row r="37" spans="2:16" ht="15.75">
      <c r="B37" t="s">
        <v>307</v>
      </c>
      <c r="E37" s="23"/>
      <c r="F37" s="55"/>
      <c r="G37" s="59"/>
      <c r="H37" s="34" t="s">
        <v>217</v>
      </c>
      <c r="I37" s="60"/>
      <c r="J37" s="17"/>
      <c r="L37" s="12" t="s">
        <v>5</v>
      </c>
      <c r="M37" s="8" t="str">
        <f>IF(ISBLANK(I37),"zatím nebyla zadaná správná odpoveď",IF((G37/I37=593/7)=TRUE,"správná odpověď","zatím nebyla zadaná správná odpoveď"))</f>
        <v>zatím nebyla zadaná správná odpoveď</v>
      </c>
      <c r="N37" s="7"/>
      <c r="O37" s="7"/>
      <c r="P37" s="6"/>
    </row>
    <row r="38" spans="5:6" ht="12.75">
      <c r="E38" s="22"/>
      <c r="F38" s="22"/>
    </row>
    <row r="39" spans="5:6" ht="12.75">
      <c r="E39" s="22"/>
      <c r="F39" s="22"/>
    </row>
    <row r="40" spans="2:6" ht="12.75">
      <c r="B40" t="s">
        <v>218</v>
      </c>
      <c r="E40" s="23"/>
      <c r="F40" s="23"/>
    </row>
    <row r="41" spans="2:6" ht="12.75">
      <c r="B41" t="s">
        <v>219</v>
      </c>
      <c r="E41" s="22"/>
      <c r="F41" s="22"/>
    </row>
    <row r="43" spans="2:16" ht="12.75">
      <c r="B43" t="s">
        <v>308</v>
      </c>
      <c r="C43" s="9"/>
      <c r="D43" s="9"/>
      <c r="E43" s="45"/>
      <c r="F43" s="56" t="s">
        <v>7</v>
      </c>
      <c r="G43" s="9"/>
      <c r="L43" s="13" t="s">
        <v>5</v>
      </c>
      <c r="M43" s="14" t="str">
        <f>IF(F43=230400,"správná odpověď","zatím nebyla zadaná správná odpoveď")</f>
        <v>zatím nebyla zadaná správná odpoveď</v>
      </c>
      <c r="N43" s="15"/>
      <c r="O43" s="15"/>
      <c r="P43" s="6"/>
    </row>
    <row r="46" ht="12.75">
      <c r="B46" t="s">
        <v>220</v>
      </c>
    </row>
    <row r="48" spans="2:16" ht="15.75">
      <c r="B48" t="s">
        <v>306</v>
      </c>
      <c r="G48" s="61"/>
      <c r="H48" s="34" t="s">
        <v>217</v>
      </c>
      <c r="I48" s="62"/>
      <c r="L48" s="12" t="s">
        <v>5</v>
      </c>
      <c r="M48" s="8" t="str">
        <f>IF(ISBLANK(I48),"zatím nebyla zadaná správná odpoveď",IF((G48/I48=24/5)=TRUE,"správná odpověď","zatím nebyla zadaná správná odpoveď"))</f>
        <v>zatím nebyla zadaná správná odpoveď</v>
      </c>
      <c r="N48" s="7"/>
      <c r="O48" s="7"/>
      <c r="P48" s="6"/>
    </row>
    <row r="49" spans="5:6" ht="12.75">
      <c r="E49" s="17"/>
      <c r="F49" s="17"/>
    </row>
    <row r="50" spans="5:6" ht="12.75">
      <c r="E50" s="17"/>
      <c r="F50" s="17"/>
    </row>
    <row r="51" spans="2:6" ht="12.75">
      <c r="B51" t="s">
        <v>222</v>
      </c>
      <c r="E51" s="17"/>
      <c r="F51" s="17"/>
    </row>
    <row r="52" ht="12.75">
      <c r="B52" t="s">
        <v>223</v>
      </c>
    </row>
    <row r="54" spans="2:16" ht="12.75">
      <c r="B54" t="s">
        <v>309</v>
      </c>
      <c r="I54" s="45"/>
      <c r="J54" s="56" t="s">
        <v>7</v>
      </c>
      <c r="L54" s="13" t="s">
        <v>5</v>
      </c>
      <c r="M54" s="14" t="str">
        <f>IF(J54=4480,"správná odpověď","zatím nebyla zadaná správná odpoveď")</f>
        <v>zatím nebyla zadaná správná odpoveď</v>
      </c>
      <c r="N54" s="15"/>
      <c r="O54" s="15"/>
      <c r="P54" s="6"/>
    </row>
    <row r="55" spans="5:6" ht="12.75">
      <c r="E55" s="25"/>
      <c r="F55" s="25"/>
    </row>
    <row r="57" ht="12.75">
      <c r="B57" t="s">
        <v>225</v>
      </c>
    </row>
    <row r="58" ht="12.75">
      <c r="B58" t="s">
        <v>224</v>
      </c>
    </row>
    <row r="60" spans="2:16" ht="12.75">
      <c r="B60" t="s">
        <v>310</v>
      </c>
      <c r="F60" s="57"/>
      <c r="G60" s="45"/>
      <c r="H60" t="s">
        <v>226</v>
      </c>
      <c r="L60" s="13" t="s">
        <v>5</v>
      </c>
      <c r="M60" s="14" t="str">
        <f>IF(F60=150,"správná odpověď","zatím nebyla zadaná správná odpoveď")</f>
        <v>zatím nebyla zadaná správná odpoveď</v>
      </c>
      <c r="N60" s="15"/>
      <c r="O60" s="15"/>
      <c r="P60" s="6"/>
    </row>
  </sheetData>
  <sheetProtection password="CF7A" sheet="1" objects="1" scenarios="1" selectLockedCells="1"/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B1:Q79"/>
  <sheetViews>
    <sheetView showGridLines="0" workbookViewId="0" topLeftCell="A13">
      <selection activeCell="O57" sqref="O57"/>
    </sheetView>
  </sheetViews>
  <sheetFormatPr defaultColWidth="9.140625" defaultRowHeight="12.75"/>
  <cols>
    <col min="6" max="6" width="9.28125" style="0" customWidth="1"/>
    <col min="7" max="7" width="1.28515625" style="0" customWidth="1"/>
    <col min="16" max="16" width="1.1484375" style="0" customWidth="1"/>
  </cols>
  <sheetData>
    <row r="1" spans="8:10" ht="18">
      <c r="H1" s="27" t="s">
        <v>122</v>
      </c>
      <c r="I1" s="28"/>
      <c r="J1" s="18" t="s">
        <v>258</v>
      </c>
    </row>
    <row r="4" ht="12.75">
      <c r="E4" s="4" t="s">
        <v>152</v>
      </c>
    </row>
    <row r="5" ht="12.75">
      <c r="E5" s="4" t="s">
        <v>151</v>
      </c>
    </row>
    <row r="6" ht="12.75">
      <c r="E6" s="4" t="s">
        <v>153</v>
      </c>
    </row>
    <row r="7" ht="12.75">
      <c r="E7" s="4" t="s">
        <v>162</v>
      </c>
    </row>
    <row r="8" ht="12.75">
      <c r="E8" s="4" t="s">
        <v>157</v>
      </c>
    </row>
    <row r="9" ht="12.75">
      <c r="E9" s="4" t="s">
        <v>158</v>
      </c>
    </row>
    <row r="10" ht="12.75">
      <c r="E10" s="4" t="s">
        <v>159</v>
      </c>
    </row>
    <row r="11" ht="12.75">
      <c r="E11" s="4" t="s">
        <v>154</v>
      </c>
    </row>
    <row r="12" ht="12.75">
      <c r="E12" s="4" t="s">
        <v>161</v>
      </c>
    </row>
    <row r="13" ht="12.75">
      <c r="E13" s="4" t="s">
        <v>160</v>
      </c>
    </row>
    <row r="14" ht="12.75">
      <c r="E14" s="4" t="s">
        <v>155</v>
      </c>
    </row>
    <row r="15" ht="12.75">
      <c r="E15" s="4" t="s">
        <v>156</v>
      </c>
    </row>
    <row r="16" ht="12.75">
      <c r="E16" s="31" t="s">
        <v>163</v>
      </c>
    </row>
    <row r="17" ht="12.75">
      <c r="E17" s="4" t="s">
        <v>164</v>
      </c>
    </row>
    <row r="18" ht="12.75">
      <c r="E18" s="4" t="s">
        <v>248</v>
      </c>
    </row>
    <row r="20" ht="12.75">
      <c r="B20" s="39" t="s">
        <v>253</v>
      </c>
    </row>
    <row r="21" ht="12.75">
      <c r="B21" s="39" t="s">
        <v>317</v>
      </c>
    </row>
    <row r="23" spans="2:17" ht="12.75">
      <c r="B23" s="40" t="str">
        <f>IF(F57=56,"Průměrná vzdálenost mezi Sluncem a naším vlastním světem je necelých 150 miliónů kilometrů. Proudovým dopravním letadlem bychom tuto dráhu"," ")</f>
        <v> 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2:17" ht="12.75">
      <c r="B24" s="40" t="str">
        <f>IF(F57=56,"letěli asi 19 let. Světlu, které je v přírodě nejrychlejším cestovatelem, to trvá 8 minut 20 sekund. "," ")</f>
        <v> 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6" spans="2:17" ht="12.75">
      <c r="B26" s="40" t="str">
        <f>IF(O57=55,"To je asi tak dlouho, jako trvá krátká přestávka mezi hodinami ve škole. K Jupiteru to světlu trvá téměř tři čtvrtě hodiny - asi tak dlouho, jako trvá jedna "," ")</f>
        <v> 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12.75">
      <c r="B27" s="40" t="str">
        <f>IF(O57=55,"vyučovací hodina, k planetě Pluto 5,5 hodiny - jako dopolední vyučování, a k nejbližší cizí hvězdě světlo letí 4,3 roku - jako vám trvá školní docházka "," ")</f>
        <v> 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2:17" ht="12.75">
      <c r="B28" s="40" t="str">
        <f>IF(O57=55,"na druhém stupni!"," ")</f>
        <v> 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30" ht="12.75">
      <c r="B30" s="39" t="s">
        <v>254</v>
      </c>
    </row>
    <row r="31" ht="12.75">
      <c r="B31" s="39" t="s">
        <v>318</v>
      </c>
    </row>
    <row r="32" ht="12.75">
      <c r="B32" s="39"/>
    </row>
    <row r="33" spans="2:17" ht="12.75">
      <c r="B33" s="40" t="str">
        <f>IF(F75=135,"Jestliže Slunce zmenšíme na kouli o průměru jeden metr, tj. jako pořádně velký nafukovací balón do vody, a položíme ji na jeden okraj fotbalového hřiště, "," ")</f>
        <v> 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2.75">
      <c r="B34" s="40" t="str">
        <f>IF(F75=135,"pak Země nebude větší než kulička o průměru 1 cm, nacházející se téměř 110 metrů od míče, tedy ještě kus za brankou na soupeřově straně."," ")</f>
        <v> 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6" spans="2:17" ht="12.75">
      <c r="B36" s="40" t="str">
        <f>IF(O75=60,"Měsíc by měl průměr asi 3 milimetry a obíhal by zhruba 25 cm od zemské kuličky. Ke vzdálenějším planetám bychom se museli vydat mimo hřiště. "," ")</f>
        <v> 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2:17" ht="12.75">
      <c r="B37" s="40" t="str">
        <f>IF(O75=60,"Asi po hodince svižné chůze bychom došli k poslední planetě, vzdálené od míče 4,2 km. Ale museli bychom dávat dobrý pozor, abychom ji"," ")</f>
        <v> 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2:17" ht="12.75">
      <c r="B38" s="40" t="str">
        <f>IF(O75=60,"nepřehlédli - nebyla by větší než hlavička od zápalky."," ")</f>
        <v> 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40" ht="12.75">
      <c r="B40" s="5" t="s">
        <v>4</v>
      </c>
    </row>
    <row r="42" ht="12.75">
      <c r="B42" s="4" t="s">
        <v>255</v>
      </c>
    </row>
    <row r="43" ht="12.75">
      <c r="B43" s="4" t="s">
        <v>256</v>
      </c>
    </row>
    <row r="45" spans="2:10" ht="12.75">
      <c r="B45" s="5" t="s">
        <v>324</v>
      </c>
      <c r="J45" s="5" t="s">
        <v>326</v>
      </c>
    </row>
    <row r="57" spans="5:16" ht="15">
      <c r="E57" s="42" t="s">
        <v>259</v>
      </c>
      <c r="F57" s="47"/>
      <c r="G57" s="33" t="s">
        <v>303</v>
      </c>
      <c r="N57" s="42" t="s">
        <v>260</v>
      </c>
      <c r="O57" s="47"/>
      <c r="P57" s="33" t="s">
        <v>303</v>
      </c>
    </row>
    <row r="60" spans="2:10" ht="12.75">
      <c r="B60" s="5" t="s">
        <v>325</v>
      </c>
      <c r="J60" s="5" t="s">
        <v>327</v>
      </c>
    </row>
    <row r="71" spans="4:8" ht="23.25">
      <c r="D71" s="41" t="s">
        <v>257</v>
      </c>
      <c r="H71" s="43" t="s">
        <v>263</v>
      </c>
    </row>
    <row r="75" spans="5:16" ht="15">
      <c r="E75" s="42" t="s">
        <v>261</v>
      </c>
      <c r="F75" s="47"/>
      <c r="G75" s="33" t="s">
        <v>303</v>
      </c>
      <c r="N75" s="42" t="s">
        <v>262</v>
      </c>
      <c r="O75" s="47"/>
      <c r="P75" s="33" t="s">
        <v>303</v>
      </c>
    </row>
    <row r="77" ht="12.75">
      <c r="B77" s="32"/>
    </row>
    <row r="78" ht="12.75">
      <c r="B78" s="32"/>
    </row>
    <row r="79" ht="12.75">
      <c r="B79" s="32"/>
    </row>
  </sheetData>
  <sheetProtection password="CF7A" sheet="1" objects="1" scenarios="1" select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R70"/>
  <sheetViews>
    <sheetView showGridLines="0" workbookViewId="0" topLeftCell="A28">
      <selection activeCell="J21" sqref="J21"/>
    </sheetView>
  </sheetViews>
  <sheetFormatPr defaultColWidth="9.140625" defaultRowHeight="12.75"/>
  <cols>
    <col min="5" max="5" width="6.7109375" style="0" customWidth="1"/>
    <col min="8" max="18" width="6.7109375" style="0" customWidth="1"/>
  </cols>
  <sheetData>
    <row r="1" spans="8:11" ht="18">
      <c r="H1" s="27" t="s">
        <v>123</v>
      </c>
      <c r="I1" s="28"/>
      <c r="J1" s="28"/>
      <c r="K1" s="18" t="s">
        <v>107</v>
      </c>
    </row>
    <row r="4" ht="12.75">
      <c r="F4" s="4" t="s">
        <v>32</v>
      </c>
    </row>
    <row r="5" ht="12.75">
      <c r="F5" s="4" t="s">
        <v>33</v>
      </c>
    </row>
    <row r="6" ht="12.75">
      <c r="F6" s="4" t="s">
        <v>36</v>
      </c>
    </row>
    <row r="7" ht="12.75">
      <c r="F7" s="4" t="s">
        <v>34</v>
      </c>
    </row>
    <row r="8" ht="12.75">
      <c r="F8" s="4" t="s">
        <v>37</v>
      </c>
    </row>
    <row r="9" ht="12.75">
      <c r="F9" s="4" t="s">
        <v>38</v>
      </c>
    </row>
    <row r="10" ht="12.75">
      <c r="F10" s="4" t="s">
        <v>35</v>
      </c>
    </row>
    <row r="11" ht="12.75">
      <c r="F11" s="4" t="s">
        <v>39</v>
      </c>
    </row>
    <row r="12" ht="12.75">
      <c r="F12" s="4" t="s">
        <v>40</v>
      </c>
    </row>
    <row r="13" ht="12.75">
      <c r="F13" s="4" t="s">
        <v>41</v>
      </c>
    </row>
    <row r="14" ht="12.75">
      <c r="F14" s="4" t="s">
        <v>43</v>
      </c>
    </row>
    <row r="15" ht="12.75">
      <c r="F15" s="4" t="s">
        <v>44</v>
      </c>
    </row>
    <row r="16" ht="12.75">
      <c r="F16" s="4" t="s">
        <v>315</v>
      </c>
    </row>
    <row r="17" ht="12.75">
      <c r="F17" s="4" t="s">
        <v>42</v>
      </c>
    </row>
    <row r="20" spans="1:9" ht="12.75">
      <c r="A20" s="5" t="s">
        <v>68</v>
      </c>
      <c r="I20" s="4"/>
    </row>
    <row r="21" spans="1:17" ht="12.75">
      <c r="A21" t="s">
        <v>45</v>
      </c>
      <c r="J21" s="48"/>
      <c r="K21" s="48"/>
      <c r="L21" s="48"/>
      <c r="M21" s="49"/>
      <c r="N21" s="48"/>
      <c r="O21" s="48"/>
      <c r="P21" s="48"/>
      <c r="Q21" s="48"/>
    </row>
    <row r="22" spans="1:15" ht="12.75">
      <c r="A22" t="s">
        <v>127</v>
      </c>
      <c r="J22" s="48"/>
      <c r="K22" s="48"/>
      <c r="L22" s="48"/>
      <c r="M22" s="49"/>
      <c r="N22" s="48"/>
      <c r="O22" s="48"/>
    </row>
    <row r="23" ht="12.75">
      <c r="M23" s="19"/>
    </row>
    <row r="24" spans="15:18" ht="12.75">
      <c r="O24" s="13" t="s">
        <v>67</v>
      </c>
      <c r="Q24" s="14" t="str">
        <f>IF(AND(M21="i",M22="o")=TRUE,"správně"," ")</f>
        <v> </v>
      </c>
      <c r="R24" s="6"/>
    </row>
    <row r="25" spans="1:13" ht="12.75">
      <c r="A25" s="5" t="s">
        <v>69</v>
      </c>
      <c r="M25" s="19"/>
    </row>
    <row r="26" spans="1:16" ht="12.75">
      <c r="A26" t="s">
        <v>46</v>
      </c>
      <c r="K26" s="48"/>
      <c r="L26" s="48"/>
      <c r="M26" s="49"/>
      <c r="N26" s="48"/>
      <c r="O26" s="48"/>
      <c r="P26" s="48"/>
    </row>
    <row r="27" spans="1:18" ht="12.75">
      <c r="A27" t="s">
        <v>126</v>
      </c>
      <c r="K27" s="48"/>
      <c r="L27" s="48"/>
      <c r="M27" s="50"/>
      <c r="N27" s="48"/>
      <c r="O27" s="48"/>
      <c r="P27" s="48"/>
      <c r="Q27" s="48"/>
      <c r="R27" s="48"/>
    </row>
    <row r="28" spans="1:17" ht="12.75">
      <c r="A28" t="s">
        <v>47</v>
      </c>
      <c r="L28" s="48"/>
      <c r="M28" s="49"/>
      <c r="N28" s="48"/>
      <c r="O28" s="48"/>
      <c r="P28" s="48"/>
      <c r="Q28" s="48"/>
    </row>
    <row r="29" spans="1:14" ht="12.75">
      <c r="A29" t="s">
        <v>49</v>
      </c>
      <c r="J29" s="48"/>
      <c r="K29" s="48"/>
      <c r="L29" s="48"/>
      <c r="M29" s="51"/>
      <c r="N29" s="48"/>
    </row>
    <row r="30" spans="1:14" ht="12.75">
      <c r="A30" t="s">
        <v>48</v>
      </c>
      <c r="M30" s="49"/>
      <c r="N30" s="48"/>
    </row>
    <row r="31" spans="1:13" ht="12.75">
      <c r="A31" t="s">
        <v>52</v>
      </c>
      <c r="K31" s="48"/>
      <c r="L31" s="48"/>
      <c r="M31" s="49"/>
    </row>
    <row r="32" ht="12.75">
      <c r="M32" s="21"/>
    </row>
    <row r="33" spans="13:18" ht="12.75">
      <c r="M33" s="19"/>
      <c r="O33" s="13" t="s">
        <v>67</v>
      </c>
      <c r="Q33" s="8" t="str">
        <f>IF(AND(M26="e",M27="u",M28="r",M29="o",M30="p",M31="a")=TRUE,"správně"," ")</f>
        <v> </v>
      </c>
      <c r="R33" s="6"/>
    </row>
    <row r="34" spans="1:18" ht="12.75">
      <c r="A34" s="5" t="s">
        <v>70</v>
      </c>
      <c r="M34" s="19"/>
      <c r="P34" s="13"/>
      <c r="Q34" s="20"/>
      <c r="R34" s="9"/>
    </row>
    <row r="35" spans="1:13" ht="12.75">
      <c r="A35" t="s">
        <v>65</v>
      </c>
      <c r="M35" s="19"/>
    </row>
    <row r="36" spans="1:18" ht="12.75">
      <c r="A36" t="s">
        <v>66</v>
      </c>
      <c r="H36" s="48"/>
      <c r="I36" s="48"/>
      <c r="J36" s="48"/>
      <c r="K36" s="48"/>
      <c r="L36" s="48"/>
      <c r="M36" s="49"/>
      <c r="N36" s="48"/>
      <c r="O36" s="48"/>
      <c r="P36" s="48"/>
      <c r="Q36" s="48"/>
      <c r="R36" s="21"/>
    </row>
    <row r="37" spans="1:15" ht="12.75">
      <c r="A37" t="s">
        <v>58</v>
      </c>
      <c r="K37" s="48"/>
      <c r="L37" s="48"/>
      <c r="M37" s="49"/>
      <c r="N37" s="48"/>
      <c r="O37" s="48"/>
    </row>
    <row r="38" spans="1:16" ht="12.75">
      <c r="A38" t="s">
        <v>53</v>
      </c>
      <c r="J38" s="48"/>
      <c r="K38" s="48"/>
      <c r="L38" s="48"/>
      <c r="M38" s="49"/>
      <c r="N38" s="48"/>
      <c r="O38" s="48"/>
      <c r="P38" s="48"/>
    </row>
    <row r="39" spans="1:13" ht="12.75">
      <c r="A39" t="s">
        <v>59</v>
      </c>
      <c r="M39" s="49"/>
    </row>
    <row r="40" spans="1:16" ht="12.75">
      <c r="A40" t="s">
        <v>57</v>
      </c>
      <c r="I40" s="48"/>
      <c r="J40" s="48"/>
      <c r="K40" s="48"/>
      <c r="L40" s="48"/>
      <c r="M40" s="49"/>
      <c r="N40" s="48"/>
      <c r="O40" s="48"/>
      <c r="P40" s="48"/>
    </row>
    <row r="41" spans="1:17" ht="14.25">
      <c r="A41" t="s">
        <v>54</v>
      </c>
      <c r="L41" s="48"/>
      <c r="M41" s="49"/>
      <c r="N41" s="48"/>
      <c r="O41" s="48"/>
      <c r="P41" s="48"/>
      <c r="Q41" s="48"/>
    </row>
    <row r="42" spans="1:18" ht="12.75">
      <c r="A42" t="s">
        <v>61</v>
      </c>
      <c r="K42" s="48"/>
      <c r="L42" s="48"/>
      <c r="M42" s="49"/>
      <c r="N42" s="48"/>
      <c r="O42" s="48"/>
      <c r="P42" s="48"/>
      <c r="Q42" s="48"/>
      <c r="R42" s="48"/>
    </row>
    <row r="43" ht="12.75">
      <c r="M43" s="19"/>
    </row>
    <row r="44" spans="13:18" ht="12.75">
      <c r="M44" s="19"/>
      <c r="O44" s="13" t="s">
        <v>67</v>
      </c>
      <c r="Q44" s="14" t="str">
        <f>IF(AND(M36="g",M37="a",M38="n",M39="i",M40="m",M41="e",M42="d")=TRUE,"správně"," ")</f>
        <v> </v>
      </c>
      <c r="R44" s="6"/>
    </row>
    <row r="45" spans="1:13" ht="12.75">
      <c r="A45" s="5" t="s">
        <v>71</v>
      </c>
      <c r="M45" s="19"/>
    </row>
    <row r="46" spans="1:17" ht="12.75">
      <c r="A46" t="s">
        <v>56</v>
      </c>
      <c r="K46" s="21"/>
      <c r="L46" s="21"/>
      <c r="M46" s="49"/>
      <c r="N46" s="48"/>
      <c r="O46" s="48"/>
      <c r="P46" s="48"/>
      <c r="Q46" s="48"/>
    </row>
    <row r="47" spans="1:15" ht="12.75">
      <c r="A47" t="s">
        <v>128</v>
      </c>
      <c r="H47" s="48"/>
      <c r="I47" s="48"/>
      <c r="J47" s="48"/>
      <c r="K47" s="48"/>
      <c r="L47" s="48"/>
      <c r="M47" s="49"/>
      <c r="N47" s="48"/>
      <c r="O47" s="48"/>
    </row>
    <row r="48" spans="1:13" ht="12.75">
      <c r="A48" t="s">
        <v>60</v>
      </c>
      <c r="J48" s="48"/>
      <c r="K48" s="48"/>
      <c r="L48" s="48"/>
      <c r="M48" s="49"/>
    </row>
    <row r="49" spans="1:15" ht="12.75">
      <c r="A49" t="s">
        <v>51</v>
      </c>
      <c r="I49" s="48"/>
      <c r="J49" s="48"/>
      <c r="K49" s="48"/>
      <c r="L49" s="48"/>
      <c r="M49" s="49"/>
      <c r="N49" s="48"/>
      <c r="O49" s="48"/>
    </row>
    <row r="50" spans="1:14" ht="12.75">
      <c r="A50" t="s">
        <v>50</v>
      </c>
      <c r="L50" s="48"/>
      <c r="M50" s="49"/>
      <c r="N50" s="48"/>
    </row>
    <row r="51" spans="1:18" ht="12.75">
      <c r="A51" t="s">
        <v>316</v>
      </c>
      <c r="L51" s="48"/>
      <c r="M51" s="49"/>
      <c r="N51" s="48"/>
      <c r="O51" s="48"/>
      <c r="P51" s="48"/>
      <c r="Q51" s="48"/>
      <c r="R51" s="48"/>
    </row>
    <row r="52" spans="1:17" ht="12.75">
      <c r="A52" t="s">
        <v>55</v>
      </c>
      <c r="L52" s="48"/>
      <c r="M52" s="49"/>
      <c r="N52" s="48"/>
      <c r="O52" s="48"/>
      <c r="P52" s="48"/>
      <c r="Q52" s="48"/>
    </row>
    <row r="54" spans="15:18" ht="12.75">
      <c r="O54" s="13" t="s">
        <v>67</v>
      </c>
      <c r="Q54" s="14" t="str">
        <f>IF(AND(M46="k",M47="a",M48="l",M49="i",M50="s",M51="t",M52="o")=TRUE,"správně"," ")</f>
        <v> </v>
      </c>
      <c r="R54" s="6"/>
    </row>
    <row r="70" ht="12.75">
      <c r="D70" t="s">
        <v>117</v>
      </c>
    </row>
  </sheetData>
  <sheetProtection password="CF7A" sheet="1" objects="1" scenarios="1" selectLockedCells="1"/>
  <printOptions/>
  <pageMargins left="0.75" right="0.75" top="1" bottom="1" header="0.4921259845" footer="0.492125984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N52"/>
  <sheetViews>
    <sheetView showGridLines="0" workbookViewId="0" topLeftCell="A1">
      <selection activeCell="E46" sqref="E46"/>
    </sheetView>
  </sheetViews>
  <sheetFormatPr defaultColWidth="9.140625" defaultRowHeight="12.75"/>
  <cols>
    <col min="5" max="5" width="9.28125" style="0" customWidth="1"/>
    <col min="10" max="10" width="9.8515625" style="0" customWidth="1"/>
  </cols>
  <sheetData>
    <row r="1" spans="8:10" ht="18">
      <c r="H1" s="27" t="s">
        <v>124</v>
      </c>
      <c r="I1" s="28"/>
      <c r="J1" s="18" t="s">
        <v>148</v>
      </c>
    </row>
    <row r="4" ht="12.75">
      <c r="F4" s="4" t="s">
        <v>135</v>
      </c>
    </row>
    <row r="5" ht="12.75">
      <c r="F5" s="4" t="s">
        <v>136</v>
      </c>
    </row>
    <row r="6" ht="12.75">
      <c r="F6" s="4" t="s">
        <v>137</v>
      </c>
    </row>
    <row r="7" ht="12.75">
      <c r="F7" s="4" t="s">
        <v>138</v>
      </c>
    </row>
    <row r="8" ht="12.75">
      <c r="F8" s="4" t="s">
        <v>139</v>
      </c>
    </row>
    <row r="9" ht="12.75">
      <c r="F9" s="4" t="s">
        <v>140</v>
      </c>
    </row>
    <row r="10" ht="12.75">
      <c r="F10" s="4" t="s">
        <v>141</v>
      </c>
    </row>
    <row r="11" ht="12.75">
      <c r="F11" s="4" t="s">
        <v>233</v>
      </c>
    </row>
    <row r="12" ht="12.75">
      <c r="F12" s="4" t="s">
        <v>133</v>
      </c>
    </row>
    <row r="13" ht="12.75">
      <c r="F13" s="4" t="s">
        <v>134</v>
      </c>
    </row>
    <row r="14" ht="12.75">
      <c r="F14" s="4" t="s">
        <v>142</v>
      </c>
    </row>
    <row r="15" ht="12.75">
      <c r="F15" s="4" t="s">
        <v>143</v>
      </c>
    </row>
    <row r="16" ht="12.75">
      <c r="F16" s="4" t="s">
        <v>144</v>
      </c>
    </row>
    <row r="17" ht="12.75">
      <c r="F17" s="4" t="s">
        <v>145</v>
      </c>
    </row>
    <row r="18" ht="12.75">
      <c r="F18" s="4" t="s">
        <v>146</v>
      </c>
    </row>
    <row r="20" ht="12.75">
      <c r="B20" s="5" t="s">
        <v>4</v>
      </c>
    </row>
    <row r="21" ht="12.75">
      <c r="B21" s="4" t="s">
        <v>6</v>
      </c>
    </row>
    <row r="23" ht="14.25">
      <c r="B23" t="s">
        <v>227</v>
      </c>
    </row>
    <row r="24" ht="12.75">
      <c r="I24" s="29"/>
    </row>
    <row r="25" spans="3:14" ht="14.25">
      <c r="C25" t="s">
        <v>228</v>
      </c>
      <c r="F25" s="45"/>
      <c r="G25" t="s">
        <v>229</v>
      </c>
      <c r="J25" s="13" t="s">
        <v>5</v>
      </c>
      <c r="K25" s="14" t="str">
        <f>IF(F25=700,"správná odpověď","zatím nebyla zadaná správná odpoveď")</f>
        <v>zatím nebyla zadaná správná odpoveď</v>
      </c>
      <c r="L25" s="15"/>
      <c r="M25" s="15"/>
      <c r="N25" s="6"/>
    </row>
    <row r="26" ht="12.75">
      <c r="I26" s="30"/>
    </row>
    <row r="28" ht="12.75">
      <c r="B28" t="s">
        <v>230</v>
      </c>
    </row>
    <row r="29" ht="12.75">
      <c r="B29" t="s">
        <v>232</v>
      </c>
    </row>
    <row r="31" spans="3:14" ht="12.75">
      <c r="C31" t="s">
        <v>231</v>
      </c>
      <c r="G31" s="44"/>
      <c r="H31" t="s">
        <v>7</v>
      </c>
      <c r="J31" s="13" t="s">
        <v>5</v>
      </c>
      <c r="K31" s="14" t="str">
        <f>IF(G31=108000,"správná odpověď","zatím nebyla zadaná správná odpoveď")</f>
        <v>zatím nebyla zadaná správná odpoveď</v>
      </c>
      <c r="L31" s="15"/>
      <c r="M31" s="15"/>
      <c r="N31" s="6"/>
    </row>
    <row r="34" ht="12.75">
      <c r="B34" t="s">
        <v>242</v>
      </c>
    </row>
    <row r="35" ht="12.75">
      <c r="B35" t="s">
        <v>244</v>
      </c>
    </row>
    <row r="36" ht="12.75">
      <c r="B36" t="s">
        <v>243</v>
      </c>
    </row>
    <row r="38" spans="2:14" ht="12.75">
      <c r="B38" t="s">
        <v>234</v>
      </c>
      <c r="G38" s="45"/>
      <c r="H38" t="s">
        <v>235</v>
      </c>
      <c r="J38" s="13" t="s">
        <v>5</v>
      </c>
      <c r="K38" s="14" t="str">
        <f>IF(G38=18,"správná odpověď","zatím nebyla zadaná správná odpoveď")</f>
        <v>zatím nebyla zadaná správná odpoveď</v>
      </c>
      <c r="L38" s="15"/>
      <c r="M38" s="15"/>
      <c r="N38" s="6"/>
    </row>
    <row r="41" ht="12.75">
      <c r="B41" t="s">
        <v>236</v>
      </c>
    </row>
    <row r="42" ht="12.75">
      <c r="B42" s="17" t="s">
        <v>237</v>
      </c>
    </row>
    <row r="43" ht="12.75">
      <c r="B43" s="5" t="s">
        <v>239</v>
      </c>
    </row>
    <row r="44" ht="12.75">
      <c r="B44" t="s">
        <v>238</v>
      </c>
    </row>
    <row r="46" spans="2:14" ht="12.75">
      <c r="B46" t="s">
        <v>240</v>
      </c>
      <c r="E46" s="52"/>
      <c r="F46" t="s">
        <v>241</v>
      </c>
      <c r="J46" s="13" t="s">
        <v>5</v>
      </c>
      <c r="K46" s="14" t="str">
        <f>IF(E46=1/10,"správná odpověď","zatím nebyla zadaná správná odpoveď")</f>
        <v>zatím nebyla zadaná správná odpoveď</v>
      </c>
      <c r="L46" s="15"/>
      <c r="M46" s="15"/>
      <c r="N46" s="6"/>
    </row>
    <row r="49" ht="12.75">
      <c r="B49" t="s">
        <v>245</v>
      </c>
    </row>
    <row r="50" ht="12.75">
      <c r="B50" t="s">
        <v>246</v>
      </c>
    </row>
    <row r="52" spans="2:14" ht="12.75">
      <c r="B52" t="s">
        <v>247</v>
      </c>
      <c r="G52" s="45"/>
      <c r="J52" s="13" t="s">
        <v>5</v>
      </c>
      <c r="K52" s="14" t="str">
        <f>IF(G52=2,"Ano, 2. Jsou to Hyperion a Phoebe.","zatím nebyla zadaná správná odpoveď")</f>
        <v>zatím nebyla zadaná správná odpoveď</v>
      </c>
      <c r="L52" s="15"/>
      <c r="M52" s="15"/>
      <c r="N52" s="6"/>
    </row>
  </sheetData>
  <sheetProtection password="CF7A" sheet="1" objects="1" scenarios="1" selectLockedCells="1"/>
  <printOptions/>
  <pageMargins left="0.75" right="0.75" top="1" bottom="1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B1:O53"/>
  <sheetViews>
    <sheetView showGridLines="0" workbookViewId="0" topLeftCell="A1">
      <selection activeCell="J20" sqref="J20"/>
    </sheetView>
  </sheetViews>
  <sheetFormatPr defaultColWidth="9.140625" defaultRowHeight="12.75"/>
  <sheetData>
    <row r="1" spans="7:10" ht="18">
      <c r="G1" s="27" t="s">
        <v>125</v>
      </c>
      <c r="H1" s="28"/>
      <c r="I1" s="28"/>
      <c r="J1" s="18" t="s">
        <v>150</v>
      </c>
    </row>
    <row r="4" ht="12.75">
      <c r="B4" s="4" t="s">
        <v>312</v>
      </c>
    </row>
    <row r="5" ht="12.75">
      <c r="B5" s="4"/>
    </row>
    <row r="7" spans="5:10" ht="12.75">
      <c r="E7" s="5" t="s">
        <v>249</v>
      </c>
      <c r="I7" s="35" t="s">
        <v>250</v>
      </c>
      <c r="J7" s="45"/>
    </row>
    <row r="9" spans="5:15" ht="12.75">
      <c r="E9" s="36" t="str">
        <f>IF(J7=3,"Prvních šest planet Sluneční soustavy znali už starověcí astronomové. Jsou na pozemské obloze pozorovatelné jako velmi "," ")</f>
        <v> </v>
      </c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5:15" ht="12.75">
      <c r="E10" s="36" t="str">
        <f>IF(J7=3,"  jasná a nápadná tělesa. Uran, ačkoliv je také pozorovatelný pouhým okem, byl objeven až v roce 1781 v éře velkých  "," ")</f>
        <v> 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5:15" ht="12.75">
      <c r="E11" s="36" t="str">
        <f>IF(J7=3,"  astronomických dalekohledů. "," ")</f>
        <v> 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5:15" ht="12.75">
      <c r="E12" s="36" t="str">
        <f>IF(J7=3,"Na rozdíl od většiny ostatních planet je osa Uranu skoro rovnoběžná s rovinou, po které obíhá Slunce. Uran se kolem "," ")</f>
        <v> 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5:15" ht="12.75">
      <c r="E13" s="36" t="str">
        <f>IF(J7=3,"  Slunce tedy spíš valí. Jeden oběh mu trvá 84 pozemských let."," ")</f>
        <v> 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5:15" ht="12.75">
      <c r="E14" s="36" t="str">
        <f>IF(J7=3,"Vzhledem k velkému sklonu osy má Uran zónu stálého soumraku - místo, kam nikdy nedopadnou sluneční paprsky. "," ")</f>
        <v> 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5:15" ht="12.75">
      <c r="E15" s="36" t="str">
        <f>IF(J7=3,"Střední vzdálenost Uranu od Slunce je 19 AU (astronomických jednotek). "," ")</f>
        <v> 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5:15" ht="12.75">
      <c r="E16" s="36" t="str">
        <f>IF(J7=3,"Uran má také 11 slabých prstenců a více než 15 měsíců. O nich toho však vzhledem k velké vzdálenosti víme jen velmi"," ")</f>
        <v> 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5:15" ht="12.75">
      <c r="E17" s="36" t="str">
        <f>IF(J7=3,"   málo. Dosud jediným návštěvníkem Uranu byla v roce 1986 vesmírná sonda Voyager 2."," ")</f>
        <v> 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ht="12.75">
      <c r="E18" s="4"/>
    </row>
    <row r="19" ht="12.75">
      <c r="E19" s="4"/>
    </row>
    <row r="20" spans="5:10" ht="12.75">
      <c r="E20" s="5" t="s">
        <v>251</v>
      </c>
      <c r="I20" s="35" t="s">
        <v>250</v>
      </c>
      <c r="J20" s="45"/>
    </row>
    <row r="21" ht="12.75">
      <c r="E21" s="4"/>
    </row>
    <row r="22" spans="5:15" ht="12.75">
      <c r="E22" s="37" t="str">
        <f>IF(J20=5,"Daleko zajímavější je ale historie objevu další planety v pořadí. Po objevu Uranu se astronomové pokoušeli stanovit "," ")</f>
        <v> 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5:15" ht="12.75">
      <c r="E23" s="37" t="str">
        <f>IF(J20=5,"  jeho dráhu a polohu na obloze, ale výsledky jejich práce se neshodovaly s pozorováními. To se dalo vysvětlit jedině"," ")</f>
        <v> 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5:15" ht="12.75">
      <c r="E24" s="37" t="str">
        <f>IF(J20=5,"  gravitačním působením neznámé planety, obíhající kolem Slunce až za Uranem. Astronomové vypočítali trajektorii této"," ")</f>
        <v> 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5:15" ht="12.75">
      <c r="E25" s="37" t="str">
        <f>IF(J20=5,"  planety a na místě, které předpověděli, objevili roku 1846 novou planetu, později nazvanou Neptun."," ")</f>
        <v> 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5:15" ht="12.75">
      <c r="E26" s="37" t="str">
        <f>IF(J20=5,"Takřka vše, co víme o Neptunu, víme díky vesmírné sondě Voyager 2. Ta k nemu byla nejblíž v srpnu 1989."," ")</f>
        <v> 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5:15" ht="12.75">
      <c r="E27" s="37" t="str">
        <f>IF(J20=5,"Jako typická plynná planeta má Neptun rychlé větry uspořádané do pásem souběžných s rovníkem a velké bouře"," ")</f>
        <v> 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5:15" ht="12.75">
      <c r="E28" s="37" t="str">
        <f>IF(J20=5,"  nebo víry. Neptunovy větry jsou nejrychlejší ve Sluneční soustavě, dosahují rychlosti až 2000 km/h. "," ")</f>
        <v> 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5:15" ht="12.75">
      <c r="E29" s="37" t="str">
        <f>IF(J20=5,"Modrá barva Neptuna je způsobena pohlcováním červeného světla metanem v atmosféře."," ")</f>
        <v> 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5:15" ht="12.75">
      <c r="E30" s="37" t="str">
        <f>IF(J20=5,"Rok na Neptunu trvá 165 pozemských let."," ")</f>
        <v> 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ht="12.75">
      <c r="E31" s="4"/>
    </row>
    <row r="32" ht="12.75">
      <c r="E32" s="4"/>
    </row>
    <row r="33" spans="5:10" ht="12.75">
      <c r="E33" s="5" t="s">
        <v>252</v>
      </c>
      <c r="I33" s="35" t="s">
        <v>250</v>
      </c>
      <c r="J33" s="45"/>
    </row>
    <row r="34" ht="12.75">
      <c r="E34" s="4"/>
    </row>
    <row r="35" spans="5:15" ht="12.75">
      <c r="E35" s="37" t="str">
        <f>IF(J33=5,"Pluto je obvykle nejvzdálenější a zdaleka nejmenší planetou Sluneční soustavy. Větších než Pluto je dokonce 7 měsíců."," ")</f>
        <v> 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5:15" ht="12.75">
      <c r="E36" s="37" t="str">
        <f>IF(J33=5,"Pluto byl objeven šťastnou náhodou až roku 1930."," ")</f>
        <v> 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5:15" ht="12.75">
      <c r="E37" s="37" t="str">
        <f>IF(J33=5,"Je to jediná planeta, která dosud nebyla navštívena žádnou kosmickou sondou pozemského původu. I Hubbleův "," ")</f>
        <v> 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5:15" ht="12.75">
      <c r="E38" s="37" t="str">
        <f>IF(J33=5,"  vesmírný dalekohled dokáže rozlišit jen největší útvary na povrchu Pluta."," ")</f>
        <v> 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5:15" ht="12.75">
      <c r="E39" s="37" t="str">
        <f>IF(J33=5,"Protože trajektorií Pluta je velmi protáhlá elipsa, občas překříží dráhu Neptuna a dostane se blíž ke Slunci - to dělá "," ")</f>
        <v> 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5:15" ht="12.75">
      <c r="E40" s="37" t="str">
        <f>IF(J33=5,"  vždy na pár let z Neptuna nejvzdálenější planetu Sluneční soustavy."," ")</f>
        <v> 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5:15" ht="12.75">
      <c r="E41" s="37" t="str">
        <f>IF(J33=5,"Oběžná doba Pluta je přesně 1,5 krát delší než oběžná doba Neptuna. Kolem Slunce oběhne jednou za 248 let."," ")</f>
        <v> 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5:15" ht="12.75">
      <c r="E42" s="37" t="str">
        <f>IF(J33=5,"Na obrázku je zachycena planeta Pluto se svým měsícem Cháronem."," ")</f>
        <v> 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4" spans="2:3" ht="12.75">
      <c r="B44" s="4"/>
      <c r="C44" s="38"/>
    </row>
    <row r="45" spans="2:3" ht="12.75">
      <c r="B45" s="26"/>
      <c r="C45" s="38"/>
    </row>
    <row r="46" spans="2:3" ht="12.75">
      <c r="B46" s="26"/>
      <c r="C46" s="38"/>
    </row>
    <row r="47" spans="2:3" ht="12.75">
      <c r="B47" s="4"/>
      <c r="C47" s="38"/>
    </row>
    <row r="48" spans="2:3" ht="12.75">
      <c r="B48" s="4"/>
      <c r="C48" s="38"/>
    </row>
    <row r="49" spans="2:3" ht="12.75">
      <c r="B49" s="4"/>
      <c r="C49" s="38"/>
    </row>
    <row r="50" spans="2:3" ht="12.75">
      <c r="B50" s="4"/>
      <c r="C50" s="38"/>
    </row>
    <row r="51" spans="2:3" ht="12.75">
      <c r="B51" s="4"/>
      <c r="C51" s="38"/>
    </row>
    <row r="52" ht="12.75">
      <c r="B52" s="4"/>
    </row>
    <row r="53" ht="12.75">
      <c r="B53" s="4"/>
    </row>
  </sheetData>
  <sheetProtection password="CF7A" sheet="1" objects="1" scenarios="1" selectLockedCells="1"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Jindra</cp:lastModifiedBy>
  <dcterms:created xsi:type="dcterms:W3CDTF">2004-11-04T10:57:18Z</dcterms:created>
  <dcterms:modified xsi:type="dcterms:W3CDTF">2006-10-09T11:18:40Z</dcterms:modified>
  <cp:category/>
  <cp:version/>
  <cp:contentType/>
  <cp:contentStatus/>
</cp:coreProperties>
</file>