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85" windowHeight="8880" activeTab="4"/>
  </bookViews>
  <sheets>
    <sheet name="Výkony" sheetId="1" r:id="rId1"/>
    <sheet name="Podíl výkonů" sheetId="2" r:id="rId2"/>
    <sheet name="Plocha" sheetId="3" r:id="rId3"/>
    <sheet name="Intenzita" sheetId="4" r:id="rId4"/>
    <sheet name="Srovnání" sheetId="5" r:id="rId5"/>
    <sheet name="SŠ Ostrava_21.03.05" sheetId="6" r:id="rId6"/>
    <sheet name="časKorekce" sheetId="7" r:id="rId7"/>
  </sheets>
  <definedNames/>
  <calcPr fullCalcOnLoad="1"/>
</workbook>
</file>

<file path=xl/comments6.xml><?xml version="1.0" encoding="utf-8"?>
<comments xmlns="http://schemas.openxmlformats.org/spreadsheetml/2006/main">
  <authors>
    <author>INDI</author>
  </authors>
  <commentList>
    <comment ref="A10" authorId="0">
      <text>
        <r>
          <rPr>
            <b/>
            <sz val="14"/>
            <rFont val="Tahoma"/>
            <family val="0"/>
          </rPr>
          <t>Sluneční deklinace platná pro tento den.</t>
        </r>
      </text>
    </comment>
    <comment ref="A9" authorId="0">
      <text>
        <r>
          <rPr>
            <b/>
            <sz val="14"/>
            <rFont val="Tahoma"/>
            <family val="0"/>
          </rPr>
          <t xml:space="preserve">úhel, určující pořadí daného dne v roce
</t>
        </r>
      </text>
    </comment>
    <comment ref="Z2" authorId="0">
      <text>
        <r>
          <rPr>
            <b/>
            <sz val="14"/>
            <rFont val="Tahoma"/>
            <family val="0"/>
          </rPr>
          <t>čas (časový úhel) v obloukových stupních, měřený od 12.h v poledne (jedné hodině odpovídá úhel 15°)</t>
        </r>
      </text>
    </comment>
    <comment ref="A11" authorId="0">
      <text>
        <r>
          <rPr>
            <b/>
            <sz val="14"/>
            <rFont val="Tahoma"/>
            <family val="0"/>
          </rPr>
          <t xml:space="preserve">Časová korekce platná pro tento den. </t>
        </r>
      </text>
    </comment>
  </commentList>
</comments>
</file>

<file path=xl/sharedStrings.xml><?xml version="1.0" encoding="utf-8"?>
<sst xmlns="http://schemas.openxmlformats.org/spreadsheetml/2006/main" count="182" uniqueCount="175">
  <si>
    <t xml:space="preserve">Datum Interval Energie [Wh] Napeti [V] Vykon [W] </t>
  </si>
  <si>
    <t>Výkon [W]</t>
  </si>
  <si>
    <t>CET</t>
  </si>
  <si>
    <t>ŠPINAVÝ</t>
  </si>
  <si>
    <t>ČISTÝ</t>
  </si>
  <si>
    <t>datum</t>
  </si>
  <si>
    <t>stupně</t>
  </si>
  <si>
    <t>úhel dopadu slun. paprsků</t>
  </si>
  <si>
    <r>
      <t xml:space="preserve">zem. šířka </t>
    </r>
    <r>
      <rPr>
        <sz val="12"/>
        <rFont val="Symbol"/>
        <family val="1"/>
      </rPr>
      <t>j</t>
    </r>
  </si>
  <si>
    <t>poloha Slunce</t>
  </si>
  <si>
    <r>
      <t xml:space="preserve">výška </t>
    </r>
    <r>
      <rPr>
        <b/>
        <sz val="12"/>
        <rFont val="Arial CE"/>
        <family val="2"/>
      </rPr>
      <t>h</t>
    </r>
    <r>
      <rPr>
        <b/>
        <vertAlign val="subscript"/>
        <sz val="12"/>
        <rFont val="Arial CE"/>
        <family val="2"/>
      </rPr>
      <t>1</t>
    </r>
  </si>
  <si>
    <r>
      <t xml:space="preserve">azimut </t>
    </r>
    <r>
      <rPr>
        <b/>
        <sz val="12"/>
        <rFont val="Arial CE"/>
        <family val="2"/>
      </rPr>
      <t>a</t>
    </r>
    <r>
      <rPr>
        <b/>
        <vertAlign val="subscript"/>
        <sz val="12"/>
        <rFont val="Arial CE"/>
        <family val="2"/>
      </rPr>
      <t>1</t>
    </r>
    <r>
      <rPr>
        <sz val="12"/>
        <rFont val="Arial CE"/>
        <family val="2"/>
      </rPr>
      <t xml:space="preserve"> </t>
    </r>
  </si>
  <si>
    <r>
      <t xml:space="preserve"> slun. deklinace </t>
    </r>
    <r>
      <rPr>
        <sz val="12"/>
        <rFont val="Symbol"/>
        <family val="1"/>
      </rPr>
      <t>d [°]</t>
    </r>
  </si>
  <si>
    <t>Časová korekce [°]</t>
  </si>
  <si>
    <t>úhel t [°]</t>
  </si>
  <si>
    <r>
      <t xml:space="preserve">úhel </t>
    </r>
    <r>
      <rPr>
        <sz val="12"/>
        <rFont val="Symbol"/>
        <family val="1"/>
      </rPr>
      <t>t</t>
    </r>
    <r>
      <rPr>
        <sz val="12"/>
        <rFont val="Arial CE"/>
        <family val="0"/>
      </rPr>
      <t xml:space="preserve"> [°]</t>
    </r>
  </si>
  <si>
    <t>hod</t>
  </si>
  <si>
    <t>min</t>
  </si>
  <si>
    <r>
      <t xml:space="preserve">výška </t>
    </r>
    <r>
      <rPr>
        <b/>
        <sz val="12"/>
        <color indexed="10"/>
        <rFont val="Arial CE"/>
        <family val="2"/>
      </rPr>
      <t>h</t>
    </r>
    <r>
      <rPr>
        <b/>
        <vertAlign val="subscript"/>
        <sz val="12"/>
        <color indexed="10"/>
        <rFont val="Arial CE"/>
        <family val="2"/>
      </rPr>
      <t>2</t>
    </r>
  </si>
  <si>
    <r>
      <t xml:space="preserve">azimut </t>
    </r>
    <r>
      <rPr>
        <b/>
        <sz val="12"/>
        <color indexed="10"/>
        <rFont val="Arial CE"/>
        <family val="2"/>
      </rPr>
      <t>a</t>
    </r>
    <r>
      <rPr>
        <b/>
        <vertAlign val="subscript"/>
        <sz val="12"/>
        <color indexed="10"/>
        <rFont val="Arial CE"/>
        <family val="2"/>
      </rPr>
      <t>2</t>
    </r>
  </si>
  <si>
    <t>nadmořská výška</t>
  </si>
  <si>
    <t>?</t>
  </si>
  <si>
    <t>podíl výkonu čistý/špinavý</t>
  </si>
  <si>
    <t>aritm. průměr nenulových hodnot výkonů</t>
  </si>
  <si>
    <t>v pocentech</t>
  </si>
  <si>
    <t>relativní plocha panelu</t>
  </si>
  <si>
    <t>plocha PV panelu [m2]</t>
  </si>
  <si>
    <t>odrazivost čistého povrchu skla pro daný úhel</t>
  </si>
  <si>
    <t>[m2]</t>
  </si>
  <si>
    <t>[%]</t>
  </si>
  <si>
    <t>Účinnost [%]</t>
  </si>
  <si>
    <t>největší výkon</t>
  </si>
  <si>
    <t>výkon/plocha</t>
  </si>
  <si>
    <t>intenzita</t>
  </si>
  <si>
    <t>účinnost</t>
  </si>
  <si>
    <r>
      <t>P</t>
    </r>
    <r>
      <rPr>
        <vertAlign val="subscript"/>
        <sz val="10"/>
        <rFont val="Arial"/>
        <family val="2"/>
      </rPr>
      <t>peak</t>
    </r>
    <r>
      <rPr>
        <sz val="10"/>
        <rFont val="Arial"/>
        <family val="0"/>
      </rPr>
      <t xml:space="preserve"> [W]</t>
    </r>
  </si>
  <si>
    <t>Int./10</t>
  </si>
  <si>
    <t xml:space="preserve">21.03.2005 06:20:00 CET 10 69596 25.2 0.3 </t>
  </si>
  <si>
    <t xml:space="preserve">21.03.2005 06:30:00 CET 10 69596 25.5 0.8 </t>
  </si>
  <si>
    <t xml:space="preserve">21.03.2005 06:40:00 CET 10 69596 25.2 1.8 </t>
  </si>
  <si>
    <t xml:space="preserve">21.03.2005 06:50:00 CET 10 69597 27.1 2.3 </t>
  </si>
  <si>
    <t xml:space="preserve">21.03.2005 07:00:00 CET 10 69597 26.5 3.5 </t>
  </si>
  <si>
    <t xml:space="preserve">21.03.2005 07:10:00 CET 10 69598 30.3 5.8 </t>
  </si>
  <si>
    <t xml:space="preserve">21.03.2005 07:20:00 CET 10 69599 35.7 11.6 </t>
  </si>
  <si>
    <t xml:space="preserve">21.03.2005 07:30:00 CET 10 69601 35.2 14.0 </t>
  </si>
  <si>
    <t xml:space="preserve">21.03.2005 07:40:00 CET 10 69604 37.3 21.5 </t>
  </si>
  <si>
    <t xml:space="preserve">21.03.2005 07:50:00 CET 10 69607 38.4 24.0 </t>
  </si>
  <si>
    <t xml:space="preserve">21.03.2005 08:00:00 CET 10 69611 35.7 27.2 </t>
  </si>
  <si>
    <t xml:space="preserve">21.03.2005 08:10:00 CET 10 69615 36.2 30.5 </t>
  </si>
  <si>
    <t xml:space="preserve">21.03.2005 08:20:00 CET 10 69620 37.8 37.1 </t>
  </si>
  <si>
    <t xml:space="preserve">21.03.2005 08:30:00 CET 10 69626 37.9 38.9 </t>
  </si>
  <si>
    <t xml:space="preserve">21.03.2005 08:40:00 CET 10 69632 37.3 43.6 </t>
  </si>
  <si>
    <t xml:space="preserve">21.03.2005 08:50:00 CET 10 69639 37.3 45.6 </t>
  </si>
  <si>
    <t xml:space="preserve">21.03.2005 09:00:00 CET 10 69646 37.3 47.6 </t>
  </si>
  <si>
    <t xml:space="preserve">21.03.2005 09:10:00 CET 10 69652 37.9 47.1 </t>
  </si>
  <si>
    <t xml:space="preserve">21.03.2005 09:20:00 CET 10 69660 36.3 53.3 </t>
  </si>
  <si>
    <t xml:space="preserve">21.03.2005 09:30:00 CET 10 69670 37.3 69.4 </t>
  </si>
  <si>
    <t xml:space="preserve">21.03.2005 09:40:00 CET 10 69678 37.6 61.7 </t>
  </si>
  <si>
    <t xml:space="preserve">21.03.2005 09:50:00 CET 10 69687 36.0 65.9 </t>
  </si>
  <si>
    <t xml:space="preserve">21.03.2005 10:00:00 CET 10 69697 37.9 77.3 </t>
  </si>
  <si>
    <t xml:space="preserve">21.03.2005 10:10:00 CET 10 69707 36.7 73.1 </t>
  </si>
  <si>
    <t xml:space="preserve">21.03.2005 10:20:00 CET 10 69718 37.9 74.9 </t>
  </si>
  <si>
    <t xml:space="preserve">21.03.2005 10:30:00 CET 10 69729 36.0 76.2 </t>
  </si>
  <si>
    <t xml:space="preserve">21.03.2005 10:40:00 CET 10 69740 36.2 75.4 </t>
  </si>
  <si>
    <t xml:space="preserve">21.03.2005 10:50:00 CET 10 69750 36.7 77.7 </t>
  </si>
  <si>
    <t xml:space="preserve">21.03.2005 11:00:00 CET 10 69762 34.4 84.2 </t>
  </si>
  <si>
    <t xml:space="preserve">21.03.2005 11:10:00 CET 10 69775 35.4 87.9 </t>
  </si>
  <si>
    <t xml:space="preserve">21.03.2005 11:20:00 CET 10 69787 36.3 85.6 </t>
  </si>
  <si>
    <t xml:space="preserve">21.03.2005 11:30:00 CET 10 69800 36.3 88.0 </t>
  </si>
  <si>
    <t xml:space="preserve">21.03.2005 11:40:00 CET 10 69813 35.4 90.6 </t>
  </si>
  <si>
    <t xml:space="preserve">21.03.2005 11:50:00 CET 10 69826 36.3 89.9 </t>
  </si>
  <si>
    <t xml:space="preserve">21.03.2005 12:00:00 CET 10 69839 35.4 86.6 </t>
  </si>
  <si>
    <t xml:space="preserve">21.03.2005 12:10:00 CET 10 69852 37.3 85.3 </t>
  </si>
  <si>
    <t xml:space="preserve">21.03.2005 12:20:00 CET 10 69864 36.3 86.0 </t>
  </si>
  <si>
    <t xml:space="preserve">21.03.2005 12:30:00 CET 10 69876 35.4 82.8 </t>
  </si>
  <si>
    <t xml:space="preserve">21.03.2005 12:40:00 CET 10 69888 35.4 84.5 </t>
  </si>
  <si>
    <t xml:space="preserve">21.03.2005 12:50:00 CET 10 69900 33.8 80.6 </t>
  </si>
  <si>
    <t xml:space="preserve">21.03.2005 13:00:00 CET 10 69912 36.3 83.0 </t>
  </si>
  <si>
    <t xml:space="preserve">21.03.2005 13:10:00 CET 10 69924 37.3 85.9 </t>
  </si>
  <si>
    <t xml:space="preserve">21.03.2005 13:20:00 CET 10 69937 35.4 81.2 </t>
  </si>
  <si>
    <t xml:space="preserve">21.03.2005 13:30:00 CET 10 69949 34.8 82.4 </t>
  </si>
  <si>
    <t xml:space="preserve">21.03.2005 13:40:00 CET 10 69961 34.1 81.1 </t>
  </si>
  <si>
    <t xml:space="preserve">21.03.2005 13:50:00 CET 10 69972 35.4 79.5 </t>
  </si>
  <si>
    <t xml:space="preserve">21.03.2005 14:00:00 CET 10 69983 36.0 76.1 </t>
  </si>
  <si>
    <t xml:space="preserve">21.03.2005 14:10:00 CET 10 69994 33.6 75.2 </t>
  </si>
  <si>
    <t xml:space="preserve">21.03.2005 14:20:00 CET 10 70005 34.0 72.3 </t>
  </si>
  <si>
    <t xml:space="preserve">21.03.2005 14:30:00 CET 10 70016 36.7 69.4 </t>
  </si>
  <si>
    <t xml:space="preserve">21.03.2005 14:40:00 CET 10 70026 34.1 65.3 </t>
  </si>
  <si>
    <t xml:space="preserve">21.03.2005 14:50:00 CET 10 70036 36.2 63.6 </t>
  </si>
  <si>
    <t xml:space="preserve">21.03.2005 15:00:00 CET 10 70045 36.0 61.2 </t>
  </si>
  <si>
    <t xml:space="preserve">21.03.2005 15:10:00 CET 10 70054 36.7 56.8 </t>
  </si>
  <si>
    <t xml:space="preserve">21.03.2005 15:20:00 CET 10 70062 36.0 48.2 </t>
  </si>
  <si>
    <t xml:space="preserve">21.03.2005 15:30:00 CET 10 70069 35.1 37.6 </t>
  </si>
  <si>
    <t xml:space="preserve">21.03.2005 15:40:00 CET 10 70074 36.7 40.5 </t>
  </si>
  <si>
    <t xml:space="preserve">21.03.2005 15:50:00 CET 10 70080 36.0 42.7 </t>
  </si>
  <si>
    <t xml:space="preserve">21.03.2005 16:00:00 CET 10 70086 36.7 33.9 </t>
  </si>
  <si>
    <t xml:space="preserve">21.03.2005 16:10:00 CET 10 70091 34.8 29.5 </t>
  </si>
  <si>
    <t xml:space="preserve">21.03.2005 16:20:00 CET 10 70094 36.0 23.2 </t>
  </si>
  <si>
    <t xml:space="preserve">21.03.2005 16:30:00 CET 10 70098 33.8 19.4 </t>
  </si>
  <si>
    <t xml:space="preserve">21.03.2005 16:40:00 CET 10 70100 35.4 15.5 </t>
  </si>
  <si>
    <t xml:space="preserve">21.03.2005 16:50:00 CET 10 70102 33.8 11.6 </t>
  </si>
  <si>
    <t xml:space="preserve">21.03.2005 17:00:00 CET 10 70104 34.1 7.6 </t>
  </si>
  <si>
    <t xml:space="preserve">21.03.2005 17:10:00 CET 10 70104 27.8 5.3 </t>
  </si>
  <si>
    <t xml:space="preserve">21.03.2005 17:20:00 CET 10 70105 25.2 2.8 </t>
  </si>
  <si>
    <t xml:space="preserve">21.03.2005 17:30:00 CET 10 70105 25.2 1.6 </t>
  </si>
  <si>
    <t xml:space="preserve">21.03.2005 17:40:00 CET 10 70106 25.2 0.1 </t>
  </si>
  <si>
    <t xml:space="preserve">21.03.2005 06:20:00 CET 10 69977 26.4 0.0 </t>
  </si>
  <si>
    <t xml:space="preserve">21.03.2005 06:30:00 CET 10 69977 25.1 0.9 </t>
  </si>
  <si>
    <t xml:space="preserve">21.03.2005 06:40:00 CET 10 69977 25.4 1.9 </t>
  </si>
  <si>
    <t xml:space="preserve">21.03.2005 06:50:00 CET 10 69978 26.4 2.5 </t>
  </si>
  <si>
    <t xml:space="preserve">21.03.2005 07:00:00 CET 10 69978 27.1 4.5 </t>
  </si>
  <si>
    <t xml:space="preserve">21.03.2005 07:10:00 CET 10 69979 35.6 7.7 </t>
  </si>
  <si>
    <t xml:space="preserve">21.03.2005 07:20:00 CET 10 69980 35.6 11.4 </t>
  </si>
  <si>
    <t xml:space="preserve">21.03.2005 07:30:00 CET 10 69982 36.3 13.4 </t>
  </si>
  <si>
    <t xml:space="preserve">21.03.2005 07:40:00 CET 10 69985 37.3 21.5 </t>
  </si>
  <si>
    <t xml:space="preserve">21.03.2005 07:50:00 CET 10 69988 38.3 24.2 </t>
  </si>
  <si>
    <t xml:space="preserve">21.03.2005 08:00:00 CET 10 69992 38.3 27.0 </t>
  </si>
  <si>
    <t xml:space="preserve">21.03.2005 08:10:00 CET 10 69996 37.6 30.3 </t>
  </si>
  <si>
    <t xml:space="preserve">21.03.2005 08:20:00 CET 10 70001 36.3 37.7 </t>
  </si>
  <si>
    <t xml:space="preserve">21.03.2005 08:30:00 CET 10 70007 36.9 37.6 </t>
  </si>
  <si>
    <t xml:space="preserve">21.03.2005 08:40:00 CET 10 70013 37.3 42.5 </t>
  </si>
  <si>
    <t xml:space="preserve">21.03.2005 08:50:00 CET 10 70020 36.0 44.1 </t>
  </si>
  <si>
    <t xml:space="preserve">21.03.2005 09:00:00 CET 10 70027 35.6 45.9 </t>
  </si>
  <si>
    <t xml:space="preserve">21.03.2005 09:10:00 CET 10 70033 37.9 45.2 </t>
  </si>
  <si>
    <t xml:space="preserve">21.03.2005 09:20:00 CET 10 70041 36.8 54.4 </t>
  </si>
  <si>
    <t xml:space="preserve">21.03.2005 09:30:00 CET 10 70051 36.0 65.6 </t>
  </si>
  <si>
    <t xml:space="preserve">21.03.2005 09:40:00 CET 10 70059 37.3 60.4 </t>
  </si>
  <si>
    <t xml:space="preserve">21.03.2005 09:50:00 CET 10 70067 36.3 65.7 </t>
  </si>
  <si>
    <t xml:space="preserve">21.03.2005 10:00:00 CET 10 70078 37.3 76.9 </t>
  </si>
  <si>
    <t xml:space="preserve">21.03.2005 10:10:00 CET 10 70088 37.9 73.2 </t>
  </si>
  <si>
    <t xml:space="preserve">21.03.2005 10:20:00 CET 10 70099 36.8 76.1 </t>
  </si>
  <si>
    <t xml:space="preserve">21.03.2005 10:30:00 CET 10 70110 36.9 74.0 </t>
  </si>
  <si>
    <t xml:space="preserve">21.03.2005 10:40:00 CET 10 70120 37.3 80.0 </t>
  </si>
  <si>
    <t xml:space="preserve">21.03.2005 10:50:00 CET 10 70131 36.3 79.6 </t>
  </si>
  <si>
    <t xml:space="preserve">21.03.2005 11:00:00 CET 10 70143 36.0 85.6 </t>
  </si>
  <si>
    <t xml:space="preserve">21.03.2005 11:10:00 CET 10 70155 33.3 86.7 </t>
  </si>
  <si>
    <t xml:space="preserve">21.03.2005 11:20:00 CET 10 70167 34.6 84.3 </t>
  </si>
  <si>
    <t xml:space="preserve">21.03.2005 11:30:00 CET 10 70180 37.9 90.2 </t>
  </si>
  <si>
    <t xml:space="preserve">21.03.2005 11:40:00 CET 10 70193 37.3 89.0 </t>
  </si>
  <si>
    <t xml:space="preserve">21.03.2005 11:50:00 CET 10 70206 36.6 87.5 </t>
  </si>
  <si>
    <t xml:space="preserve">21.03.2005 12:00:00 CET 10 70219 36.9 85.7 </t>
  </si>
  <si>
    <t xml:space="preserve">21.03.2005 12:10:00 CET 10 70231 36.9 84.7 </t>
  </si>
  <si>
    <t xml:space="preserve">21.03.2005 12:20:00 CET 10 70244 34.6 85.5 </t>
  </si>
  <si>
    <t xml:space="preserve">21.03.2005 12:30:00 CET 10 70256 35.6 81.5 </t>
  </si>
  <si>
    <t xml:space="preserve">21.03.2005 12:40:00 CET 10 70268 36.8 82.6 </t>
  </si>
  <si>
    <t xml:space="preserve">21.03.2005 12:50:00 CET 10 70280 34.6 83.4 </t>
  </si>
  <si>
    <t xml:space="preserve">21.03.2005 13:00:00 CET 10 70292 36.0 82.0 </t>
  </si>
  <si>
    <t xml:space="preserve">21.03.2005 13:10:00 CET 10 70304 37.3 82.4 </t>
  </si>
  <si>
    <t xml:space="preserve">21.03.2005 13:20:00 CET 10 70316 36.0 78.6 </t>
  </si>
  <si>
    <t xml:space="preserve">21.03.2005 13:30:00 CET 10 70328 35.3 80.6 </t>
  </si>
  <si>
    <t xml:space="preserve">21.03.2005 13:40:00 CET 10 70340 36.4 80.7 </t>
  </si>
  <si>
    <t xml:space="preserve">21.03.2005 13:50:00 CET 10 70352 35.3 77.9 </t>
  </si>
  <si>
    <t xml:space="preserve">21.03.2005 14:00:00 CET 10 70363 36.8 76.0 </t>
  </si>
  <si>
    <t xml:space="preserve">21.03.2005 14:10:00 CET 10 70374 36.3 76.1 </t>
  </si>
  <si>
    <t xml:space="preserve">21.03.2005 14:20:00 CET 10 70385 35.3 76.3 </t>
  </si>
  <si>
    <t xml:space="preserve">21.03.2005 14:30:00 CET 10 70396 34.6 67.5 </t>
  </si>
  <si>
    <t xml:space="preserve">21.03.2005 14:40:00 CET 10 70406 35.6 66.6 </t>
  </si>
  <si>
    <t xml:space="preserve">21.03.2005 14:50:00 CET 10 70415 36.0 65.8 </t>
  </si>
  <si>
    <t xml:space="preserve">21.03.2005 15:00:00 CET 10 70425 34.6 62.8 </t>
  </si>
  <si>
    <t xml:space="preserve">21.03.2005 15:10:00 CET 10 70434 36.6 58.1 </t>
  </si>
  <si>
    <t xml:space="preserve">21.03.2005 15:20:00 CET 10 70442 36.0 50.3 </t>
  </si>
  <si>
    <t xml:space="preserve">21.03.2005 15:30:00 CET 10 70449 36.0 37.8 </t>
  </si>
  <si>
    <t xml:space="preserve">21.03.2005 15:40:00 CET 10 70454 36.0 39.8 </t>
  </si>
  <si>
    <t xml:space="preserve">21.03.2005 15:50:00 CET 10 70461 35.6 41.2 </t>
  </si>
  <si>
    <t xml:space="preserve">21.03.2005 16:00:00 CET 10 70466 36.0 36.0 </t>
  </si>
  <si>
    <t xml:space="preserve">21.03.2005 16:10:00 CET 10 70471 36.3 28.6 </t>
  </si>
  <si>
    <t xml:space="preserve">21.03.2005 16:20:00 CET 10 70475 35.3 24.1 </t>
  </si>
  <si>
    <t xml:space="preserve">21.03.2005 16:30:00 CET 10 70478 36.3 19.5 </t>
  </si>
  <si>
    <t xml:space="preserve">21.03.2005 16:40:00 CET 10 70481 35.3 15.9 </t>
  </si>
  <si>
    <t xml:space="preserve">21.03.2005 16:50:00 CET 10 70483 35.3 12.6 </t>
  </si>
  <si>
    <t xml:space="preserve">21.03.2005 17:00:00 CET 10 70484 36.0 7.8 </t>
  </si>
  <si>
    <t xml:space="preserve">21.03.2005 17:10:00 CET 10 70485 31.7 5.8 </t>
  </si>
  <si>
    <t xml:space="preserve">21.03.2005 17:20:00 CET 10 70486 24.8 3.2 </t>
  </si>
  <si>
    <t xml:space="preserve">21.03.2005 17:30:00 CET 10 70486 24.9 1.7 </t>
  </si>
  <si>
    <t xml:space="preserve">21.03.2005 17:40:00 CET 10 70486 25.1 0.3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</si>
</sst>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;[Red]0.0"/>
    <numFmt numFmtId="165" formatCode="[$-405]d\.\ mmmm\ yyyy"/>
    <numFmt numFmtId="166" formatCode="d/m/yy;@"/>
    <numFmt numFmtId="167" formatCode="dd/mm/yy;@"/>
    <numFmt numFmtId="168" formatCode="0.00;[Red]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  <numFmt numFmtId="173" formatCode="0.000000"/>
    <numFmt numFmtId="174" formatCode="0.0000"/>
    <numFmt numFmtId="175" formatCode="0.E+00"/>
    <numFmt numFmtId="176" formatCode="0.0E+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 CE"/>
      <family val="0"/>
    </font>
    <font>
      <b/>
      <sz val="11.5"/>
      <name val="Arial CE"/>
      <family val="0"/>
    </font>
    <font>
      <b/>
      <sz val="9.75"/>
      <name val="Arial CE"/>
      <family val="0"/>
    </font>
    <font>
      <sz val="12"/>
      <name val="Arial CE"/>
      <family val="0"/>
    </font>
    <font>
      <b/>
      <sz val="12"/>
      <color indexed="12"/>
      <name val="Arial CE"/>
      <family val="2"/>
    </font>
    <font>
      <sz val="12"/>
      <name val="Symbol"/>
      <family val="1"/>
    </font>
    <font>
      <b/>
      <sz val="12"/>
      <name val="Arial CE"/>
      <family val="2"/>
    </font>
    <font>
      <b/>
      <vertAlign val="subscript"/>
      <sz val="12"/>
      <name val="Arial CE"/>
      <family val="2"/>
    </font>
    <font>
      <b/>
      <sz val="14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16.75"/>
      <name val="Arial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vertAlign val="subscript"/>
      <sz val="12"/>
      <color indexed="10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4"/>
      <name val="Arial CE"/>
      <family val="2"/>
    </font>
    <font>
      <sz val="10.25"/>
      <name val="Arial CE"/>
      <family val="0"/>
    </font>
    <font>
      <b/>
      <sz val="10.25"/>
      <name val="Arial CE"/>
      <family val="0"/>
    </font>
    <font>
      <vertAlign val="subscript"/>
      <sz val="10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20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14" fontId="0" fillId="2" borderId="0" xfId="0" applyNumberFormat="1" applyFill="1" applyAlignment="1">
      <alignment/>
    </xf>
    <xf numFmtId="14" fontId="0" fillId="3" borderId="0" xfId="0" applyNumberFormat="1" applyFill="1" applyAlignment="1">
      <alignment/>
    </xf>
    <xf numFmtId="0" fontId="0" fillId="0" borderId="0" xfId="0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0" fontId="0" fillId="5" borderId="0" xfId="0" applyNumberFormat="1" applyFill="1" applyAlignment="1">
      <alignment/>
    </xf>
    <xf numFmtId="0" fontId="0" fillId="5" borderId="0" xfId="0" applyFill="1" applyAlignment="1">
      <alignment/>
    </xf>
    <xf numFmtId="2" fontId="6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Fill="1" applyAlignment="1">
      <alignment/>
    </xf>
    <xf numFmtId="20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164" fontId="0" fillId="3" borderId="5" xfId="0" applyNumberFormat="1" applyFill="1" applyBorder="1" applyAlignment="1">
      <alignment horizontal="center"/>
    </xf>
    <xf numFmtId="0" fontId="0" fillId="0" borderId="6" xfId="0" applyBorder="1" applyAlignment="1">
      <alignment/>
    </xf>
    <xf numFmtId="20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20" fontId="0" fillId="5" borderId="7" xfId="0" applyNumberFormat="1" applyFill="1" applyBorder="1" applyAlignment="1">
      <alignment horizontal="center"/>
    </xf>
    <xf numFmtId="20" fontId="0" fillId="5" borderId="8" xfId="0" applyNumberFormat="1" applyFill="1" applyBorder="1" applyAlignment="1">
      <alignment horizontal="center"/>
    </xf>
    <xf numFmtId="20" fontId="0" fillId="5" borderId="0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0" borderId="9" xfId="0" applyBorder="1" applyAlignment="1">
      <alignment/>
    </xf>
    <xf numFmtId="20" fontId="0" fillId="0" borderId="10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20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0" fontId="0" fillId="6" borderId="2" xfId="0" applyFill="1" applyBorder="1" applyAlignment="1">
      <alignment/>
    </xf>
    <xf numFmtId="0" fontId="6" fillId="7" borderId="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4" fontId="0" fillId="5" borderId="0" xfId="0" applyNumberFormat="1" applyFill="1" applyAlignment="1">
      <alignment/>
    </xf>
    <xf numFmtId="20" fontId="13" fillId="0" borderId="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2" fontId="6" fillId="2" borderId="21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17" fillId="8" borderId="2" xfId="0" applyNumberFormat="1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5" borderId="0" xfId="0" applyNumberFormat="1" applyFill="1" applyAlignment="1">
      <alignment/>
    </xf>
    <xf numFmtId="0" fontId="0" fillId="5" borderId="0" xfId="0" applyFill="1" applyAlignment="1">
      <alignment horizontal="center"/>
    </xf>
    <xf numFmtId="2" fontId="14" fillId="5" borderId="2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6" fillId="7" borderId="20" xfId="0" applyNumberFormat="1" applyFont="1" applyFill="1" applyBorder="1" applyAlignment="1">
      <alignment horizontal="center"/>
    </xf>
    <xf numFmtId="2" fontId="0" fillId="7" borderId="20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23" xfId="0" applyFont="1" applyBorder="1" applyAlignment="1">
      <alignment horizontal="center"/>
    </xf>
    <xf numFmtId="20" fontId="15" fillId="5" borderId="0" xfId="0" applyNumberFormat="1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2" fontId="13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20" fillId="5" borderId="0" xfId="0" applyNumberFormat="1" applyFont="1" applyFill="1" applyBorder="1" applyAlignment="1">
      <alignment horizontal="center" vertical="center"/>
    </xf>
    <xf numFmtId="1" fontId="2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 wrapText="1"/>
    </xf>
    <xf numFmtId="1" fontId="20" fillId="5" borderId="0" xfId="0" applyNumberFormat="1" applyFont="1" applyFill="1" applyBorder="1" applyAlignment="1">
      <alignment horizontal="center"/>
    </xf>
    <xf numFmtId="1" fontId="20" fillId="5" borderId="0" xfId="0" applyNumberFormat="1" applyFont="1" applyFill="1" applyBorder="1" applyAlignment="1">
      <alignment horizontal="center"/>
    </xf>
    <xf numFmtId="1" fontId="0" fillId="5" borderId="0" xfId="0" applyNumberFormat="1" applyFont="1" applyFill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74" fontId="0" fillId="5" borderId="0" xfId="0" applyNumberFormat="1" applyFont="1" applyFill="1" applyBorder="1" applyAlignment="1">
      <alignment horizontal="center" vertical="center"/>
    </xf>
    <xf numFmtId="174" fontId="0" fillId="5" borderId="0" xfId="0" applyNumberFormat="1" applyFont="1" applyFill="1" applyBorder="1" applyAlignment="1">
      <alignment horizontal="center" vertical="center" wrapText="1"/>
    </xf>
    <xf numFmtId="174" fontId="0" fillId="5" borderId="0" xfId="0" applyNumberFormat="1" applyFont="1" applyFill="1" applyAlignment="1">
      <alignment horizontal="center" vertical="center"/>
    </xf>
    <xf numFmtId="174" fontId="20" fillId="5" borderId="0" xfId="0" applyNumberFormat="1" applyFont="1" applyFill="1" applyBorder="1" applyAlignment="1">
      <alignment horizontal="center"/>
    </xf>
    <xf numFmtId="174" fontId="20" fillId="5" borderId="0" xfId="0" applyNumberFormat="1" applyFont="1" applyFill="1" applyBorder="1" applyAlignment="1">
      <alignment horizontal="center"/>
    </xf>
    <xf numFmtId="174" fontId="20" fillId="5" borderId="0" xfId="0" applyNumberFormat="1" applyFont="1" applyFill="1" applyBorder="1" applyAlignment="1">
      <alignment horizontal="center" vertical="center"/>
    </xf>
    <xf numFmtId="174" fontId="0" fillId="5" borderId="0" xfId="0" applyNumberFormat="1" applyFont="1" applyFill="1" applyAlignment="1">
      <alignment horizontal="center" vertical="center"/>
    </xf>
    <xf numFmtId="174" fontId="20" fillId="5" borderId="0" xfId="0" applyNumberFormat="1" applyFont="1" applyFill="1" applyBorder="1" applyAlignment="1">
      <alignment horizontal="center" vertical="center"/>
    </xf>
    <xf numFmtId="174" fontId="0" fillId="5" borderId="0" xfId="0" applyNumberFormat="1" applyFont="1" applyFill="1" applyAlignment="1">
      <alignment horizontal="center" vertical="center"/>
    </xf>
    <xf numFmtId="174" fontId="0" fillId="0" borderId="0" xfId="0" applyNumberFormat="1" applyFont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 wrapText="1"/>
    </xf>
    <xf numFmtId="2" fontId="0" fillId="5" borderId="0" xfId="0" applyNumberFormat="1" applyFont="1" applyFill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/>
    </xf>
    <xf numFmtId="2" fontId="20" fillId="5" borderId="0" xfId="0" applyNumberFormat="1" applyFont="1" applyFill="1" applyBorder="1" applyAlignment="1">
      <alignment horizontal="center"/>
    </xf>
    <xf numFmtId="2" fontId="2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20" fillId="5" borderId="0" xfId="0" applyNumberFormat="1" applyFont="1" applyFill="1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" fontId="20" fillId="0" borderId="8" xfId="0" applyNumberFormat="1" applyFont="1" applyBorder="1" applyAlignment="1">
      <alignment horizontal="center" vertical="center"/>
    </xf>
    <xf numFmtId="2" fontId="22" fillId="9" borderId="1" xfId="0" applyNumberFormat="1" applyFont="1" applyFill="1" applyBorder="1" applyAlignment="1">
      <alignment horizontal="center" vertical="center" wrapText="1"/>
    </xf>
    <xf numFmtId="2" fontId="9" fillId="9" borderId="19" xfId="0" applyNumberFormat="1" applyFont="1" applyFill="1" applyBorder="1" applyAlignment="1">
      <alignment horizontal="center" vertical="center"/>
    </xf>
    <xf numFmtId="2" fontId="9" fillId="9" borderId="20" xfId="0" applyNumberFormat="1" applyFont="1" applyFill="1" applyBorder="1" applyAlignment="1">
      <alignment horizontal="center" vertical="center"/>
    </xf>
    <xf numFmtId="2" fontId="9" fillId="9" borderId="23" xfId="0" applyNumberFormat="1" applyFont="1" applyFill="1" applyBorder="1" applyAlignment="1">
      <alignment horizontal="center" vertical="center"/>
    </xf>
    <xf numFmtId="2" fontId="9" fillId="9" borderId="2" xfId="0" applyNumberFormat="1" applyFont="1" applyFill="1" applyBorder="1" applyAlignment="1">
      <alignment horizontal="center" vertical="center"/>
    </xf>
    <xf numFmtId="2" fontId="9" fillId="9" borderId="24" xfId="0" applyNumberFormat="1" applyFont="1" applyFill="1" applyBorder="1" applyAlignment="1">
      <alignment horizontal="center" vertical="center"/>
    </xf>
    <xf numFmtId="2" fontId="9" fillId="9" borderId="21" xfId="0" applyNumberFormat="1" applyFont="1" applyFill="1" applyBorder="1" applyAlignment="1">
      <alignment horizontal="center" vertical="center"/>
    </xf>
    <xf numFmtId="2" fontId="9" fillId="3" borderId="24" xfId="0" applyNumberFormat="1" applyFont="1" applyFill="1" applyBorder="1" applyAlignment="1">
      <alignment horizontal="center" vertical="center"/>
    </xf>
    <xf numFmtId="174" fontId="22" fillId="3" borderId="3" xfId="0" applyNumberFormat="1" applyFont="1" applyFill="1" applyBorder="1" applyAlignment="1">
      <alignment horizontal="center" vertical="center"/>
    </xf>
    <xf numFmtId="20" fontId="0" fillId="10" borderId="10" xfId="0" applyNumberFormat="1" applyFill="1" applyBorder="1" applyAlignment="1">
      <alignment horizontal="center"/>
    </xf>
    <xf numFmtId="20" fontId="0" fillId="10" borderId="3" xfId="0" applyNumberFormat="1" applyFill="1" applyBorder="1" applyAlignment="1">
      <alignment horizontal="center"/>
    </xf>
    <xf numFmtId="0" fontId="6" fillId="10" borderId="9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20" fontId="0" fillId="10" borderId="27" xfId="0" applyNumberFormat="1" applyFill="1" applyBorder="1" applyAlignment="1">
      <alignment horizontal="center" vertical="center"/>
    </xf>
    <xf numFmtId="20" fontId="0" fillId="10" borderId="13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2" fontId="9" fillId="9" borderId="16" xfId="0" applyNumberFormat="1" applyFont="1" applyFill="1" applyBorder="1" applyAlignment="1">
      <alignment horizontal="center" vertical="center"/>
    </xf>
    <xf numFmtId="2" fontId="9" fillId="9" borderId="17" xfId="0" applyNumberFormat="1" applyFont="1" applyFill="1" applyBorder="1" applyAlignment="1">
      <alignment horizontal="center" vertical="center"/>
    </xf>
    <xf numFmtId="2" fontId="9" fillId="9" borderId="30" xfId="0" applyNumberFormat="1" applyFont="1" applyFill="1" applyBorder="1" applyAlignment="1">
      <alignment horizontal="center" vertical="center"/>
    </xf>
    <xf numFmtId="2" fontId="9" fillId="9" borderId="7" xfId="0" applyNumberFormat="1" applyFont="1" applyFill="1" applyBorder="1" applyAlignment="1">
      <alignment horizontal="center" vertical="center"/>
    </xf>
    <xf numFmtId="2" fontId="9" fillId="9" borderId="18" xfId="0" applyNumberFormat="1" applyFont="1" applyFill="1" applyBorder="1" applyAlignment="1">
      <alignment horizontal="center" vertical="center"/>
    </xf>
    <xf numFmtId="2" fontId="22" fillId="9" borderId="31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24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Alignment="1">
      <alignment horizontal="center" vertical="center"/>
    </xf>
    <xf numFmtId="20" fontId="0" fillId="10" borderId="32" xfId="0" applyNumberFormat="1" applyFill="1" applyBorder="1" applyAlignment="1">
      <alignment horizontal="center"/>
    </xf>
    <xf numFmtId="20" fontId="0" fillId="10" borderId="17" xfId="0" applyNumberFormat="1" applyFill="1" applyBorder="1" applyAlignment="1">
      <alignment horizontal="center"/>
    </xf>
    <xf numFmtId="20" fontId="0" fillId="10" borderId="30" xfId="0" applyNumberFormat="1" applyFill="1" applyBorder="1" applyAlignment="1">
      <alignment horizontal="center"/>
    </xf>
    <xf numFmtId="20" fontId="0" fillId="7" borderId="7" xfId="0" applyNumberFormat="1" applyFont="1" applyFill="1" applyBorder="1" applyAlignment="1">
      <alignment horizontal="center"/>
    </xf>
    <xf numFmtId="20" fontId="0" fillId="10" borderId="16" xfId="0" applyNumberFormat="1" applyFill="1" applyBorder="1" applyAlignment="1">
      <alignment horizontal="center"/>
    </xf>
    <xf numFmtId="20" fontId="0" fillId="10" borderId="18" xfId="0" applyNumberFormat="1" applyFill="1" applyBorder="1" applyAlignment="1">
      <alignment horizontal="center"/>
    </xf>
    <xf numFmtId="2" fontId="18" fillId="0" borderId="33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2" fontId="18" fillId="0" borderId="35" xfId="0" applyNumberFormat="1" applyFont="1" applyBorder="1" applyAlignment="1">
      <alignment horizontal="center" vertical="center"/>
    </xf>
    <xf numFmtId="2" fontId="18" fillId="0" borderId="8" xfId="0" applyNumberFormat="1" applyFont="1" applyBorder="1" applyAlignment="1">
      <alignment horizontal="center" vertical="center"/>
    </xf>
    <xf numFmtId="2" fontId="18" fillId="0" borderId="36" xfId="0" applyNumberFormat="1" applyFont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164" fontId="0" fillId="11" borderId="27" xfId="0" applyNumberFormat="1" applyFill="1" applyBorder="1" applyAlignment="1">
      <alignment horizontal="center" vertical="center"/>
    </xf>
    <xf numFmtId="164" fontId="0" fillId="11" borderId="32" xfId="0" applyNumberFormat="1" applyFill="1" applyBorder="1" applyAlignment="1">
      <alignment horizontal="center"/>
    </xf>
    <xf numFmtId="164" fontId="0" fillId="11" borderId="19" xfId="0" applyNumberFormat="1" applyFill="1" applyBorder="1" applyAlignment="1">
      <alignment horizontal="center"/>
    </xf>
    <xf numFmtId="2" fontId="9" fillId="3" borderId="31" xfId="0" applyNumberFormat="1" applyFont="1" applyFill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0" fontId="0" fillId="0" borderId="6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" fontId="22" fillId="9" borderId="7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0" fontId="0" fillId="3" borderId="3" xfId="0" applyNumberFormat="1" applyFont="1" applyFill="1" applyBorder="1" applyAlignment="1">
      <alignment horizontal="center"/>
    </xf>
    <xf numFmtId="20" fontId="0" fillId="3" borderId="3" xfId="0" applyNumberFormat="1" applyFill="1" applyBorder="1" applyAlignment="1">
      <alignment horizontal="center"/>
    </xf>
    <xf numFmtId="49" fontId="22" fillId="3" borderId="19" xfId="0" applyNumberFormat="1" applyFont="1" applyFill="1" applyBorder="1" applyAlignment="1">
      <alignment horizontal="center" vertical="center" wrapText="1"/>
    </xf>
    <xf numFmtId="49" fontId="22" fillId="3" borderId="2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164" fontId="0" fillId="11" borderId="40" xfId="0" applyNumberFormat="1" applyFill="1" applyBorder="1" applyAlignment="1">
      <alignment horizontal="center"/>
    </xf>
    <xf numFmtId="164" fontId="0" fillId="11" borderId="41" xfId="0" applyNumberFormat="1" applyFill="1" applyBorder="1" applyAlignment="1">
      <alignment horizontal="center"/>
    </xf>
    <xf numFmtId="49" fontId="12" fillId="0" borderId="42" xfId="0" applyNumberFormat="1" applyFont="1" applyBorder="1" applyAlignment="1">
      <alignment horizontal="center" vertical="center" wrapText="1"/>
    </xf>
    <xf numFmtId="49" fontId="12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74" fontId="24" fillId="0" borderId="43" xfId="0" applyNumberFormat="1" applyFont="1" applyBorder="1" applyAlignment="1">
      <alignment horizontal="center" vertical="center" wrapText="1"/>
    </xf>
    <xf numFmtId="174" fontId="0" fillId="0" borderId="43" xfId="0" applyNumberFormat="1" applyFont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9" fillId="10" borderId="42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20" fontId="13" fillId="0" borderId="6" xfId="0" applyNumberFormat="1" applyFont="1" applyFill="1" applyBorder="1" applyAlignment="1">
      <alignment horizontal="center"/>
    </xf>
    <xf numFmtId="20" fontId="13" fillId="0" borderId="38" xfId="0" applyNumberFormat="1" applyFont="1" applyFill="1" applyBorder="1" applyAlignment="1">
      <alignment horizontal="center"/>
    </xf>
    <xf numFmtId="20" fontId="13" fillId="0" borderId="26" xfId="0" applyNumberFormat="1" applyFont="1" applyFill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Výkony fotovoltaických panelů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8"/>
          <c:w val="0.838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'SŠ Ostrava_21.03.05'!$B$14</c:f>
              <c:strCache>
                <c:ptCount val="1"/>
                <c:pt idx="0">
                  <c:v>ŠPINAVÝ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Ostrava_21.03.05'!$B$15:$B$111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1.8</c:v>
                </c:pt>
                <c:pt idx="17">
                  <c:v>2.3</c:v>
                </c:pt>
                <c:pt idx="18">
                  <c:v>3.5</c:v>
                </c:pt>
                <c:pt idx="19">
                  <c:v>5.8</c:v>
                </c:pt>
                <c:pt idx="20">
                  <c:v>11.6</c:v>
                </c:pt>
                <c:pt idx="21">
                  <c:v>14</c:v>
                </c:pt>
                <c:pt idx="22">
                  <c:v>21.5</c:v>
                </c:pt>
                <c:pt idx="23">
                  <c:v>24</c:v>
                </c:pt>
                <c:pt idx="24">
                  <c:v>27.2</c:v>
                </c:pt>
                <c:pt idx="25">
                  <c:v>30.5</c:v>
                </c:pt>
                <c:pt idx="26">
                  <c:v>37.1</c:v>
                </c:pt>
                <c:pt idx="27">
                  <c:v>38.9</c:v>
                </c:pt>
                <c:pt idx="28">
                  <c:v>43.6</c:v>
                </c:pt>
                <c:pt idx="29">
                  <c:v>45.6</c:v>
                </c:pt>
                <c:pt idx="30">
                  <c:v>47.6</c:v>
                </c:pt>
                <c:pt idx="31">
                  <c:v>47.1</c:v>
                </c:pt>
                <c:pt idx="32">
                  <c:v>53.3</c:v>
                </c:pt>
                <c:pt idx="33">
                  <c:v>69.4</c:v>
                </c:pt>
                <c:pt idx="34">
                  <c:v>61.7</c:v>
                </c:pt>
                <c:pt idx="35">
                  <c:v>65.9</c:v>
                </c:pt>
                <c:pt idx="36">
                  <c:v>77.3</c:v>
                </c:pt>
                <c:pt idx="37">
                  <c:v>73.1</c:v>
                </c:pt>
                <c:pt idx="38">
                  <c:v>74.9</c:v>
                </c:pt>
                <c:pt idx="39">
                  <c:v>76.2</c:v>
                </c:pt>
                <c:pt idx="40">
                  <c:v>75.4</c:v>
                </c:pt>
                <c:pt idx="41">
                  <c:v>77.7</c:v>
                </c:pt>
                <c:pt idx="42">
                  <c:v>84.2</c:v>
                </c:pt>
                <c:pt idx="43">
                  <c:v>87.9</c:v>
                </c:pt>
                <c:pt idx="44">
                  <c:v>85.6</c:v>
                </c:pt>
                <c:pt idx="45">
                  <c:v>88</c:v>
                </c:pt>
                <c:pt idx="46">
                  <c:v>90.6</c:v>
                </c:pt>
                <c:pt idx="47">
                  <c:v>89.9</c:v>
                </c:pt>
                <c:pt idx="48">
                  <c:v>86.6</c:v>
                </c:pt>
                <c:pt idx="49">
                  <c:v>85.3</c:v>
                </c:pt>
                <c:pt idx="50">
                  <c:v>86</c:v>
                </c:pt>
                <c:pt idx="51">
                  <c:v>82.8</c:v>
                </c:pt>
                <c:pt idx="52">
                  <c:v>84.5</c:v>
                </c:pt>
                <c:pt idx="53">
                  <c:v>80.6</c:v>
                </c:pt>
                <c:pt idx="54">
                  <c:v>83</c:v>
                </c:pt>
                <c:pt idx="55">
                  <c:v>85.9</c:v>
                </c:pt>
                <c:pt idx="56">
                  <c:v>81.2</c:v>
                </c:pt>
                <c:pt idx="57">
                  <c:v>82.4</c:v>
                </c:pt>
                <c:pt idx="58">
                  <c:v>81.1</c:v>
                </c:pt>
                <c:pt idx="59">
                  <c:v>79.5</c:v>
                </c:pt>
                <c:pt idx="60">
                  <c:v>76.1</c:v>
                </c:pt>
                <c:pt idx="61">
                  <c:v>75.2</c:v>
                </c:pt>
                <c:pt idx="62">
                  <c:v>72.3</c:v>
                </c:pt>
                <c:pt idx="63">
                  <c:v>69.4</c:v>
                </c:pt>
                <c:pt idx="64">
                  <c:v>65.3</c:v>
                </c:pt>
                <c:pt idx="65">
                  <c:v>63.6</c:v>
                </c:pt>
                <c:pt idx="66">
                  <c:v>61.2</c:v>
                </c:pt>
                <c:pt idx="67">
                  <c:v>56.8</c:v>
                </c:pt>
                <c:pt idx="68">
                  <c:v>48.2</c:v>
                </c:pt>
                <c:pt idx="69">
                  <c:v>37.6</c:v>
                </c:pt>
                <c:pt idx="70">
                  <c:v>40.5</c:v>
                </c:pt>
                <c:pt idx="71">
                  <c:v>42.7</c:v>
                </c:pt>
                <c:pt idx="72">
                  <c:v>33.9</c:v>
                </c:pt>
                <c:pt idx="73">
                  <c:v>29.5</c:v>
                </c:pt>
                <c:pt idx="74">
                  <c:v>23.2</c:v>
                </c:pt>
                <c:pt idx="75">
                  <c:v>19.4</c:v>
                </c:pt>
                <c:pt idx="76">
                  <c:v>15.5</c:v>
                </c:pt>
                <c:pt idx="77">
                  <c:v>11.6</c:v>
                </c:pt>
                <c:pt idx="78">
                  <c:v>7.6</c:v>
                </c:pt>
                <c:pt idx="79">
                  <c:v>5.3</c:v>
                </c:pt>
                <c:pt idx="80">
                  <c:v>2.8</c:v>
                </c:pt>
                <c:pt idx="81">
                  <c:v>1.6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'SŠ Ostrava_21.03.05'!$C$14</c:f>
              <c:strCache>
                <c:ptCount val="1"/>
                <c:pt idx="0">
                  <c:v>ČISTÝ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Ostrava_21.03.05'!$C$15:$C$111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1.9</c:v>
                </c:pt>
                <c:pt idx="17">
                  <c:v>2.5</c:v>
                </c:pt>
                <c:pt idx="18">
                  <c:v>4.5</c:v>
                </c:pt>
                <c:pt idx="19">
                  <c:v>7.7</c:v>
                </c:pt>
                <c:pt idx="20">
                  <c:v>11.4</c:v>
                </c:pt>
                <c:pt idx="21">
                  <c:v>13.4</c:v>
                </c:pt>
                <c:pt idx="22">
                  <c:v>21.5</c:v>
                </c:pt>
                <c:pt idx="23">
                  <c:v>24.2</c:v>
                </c:pt>
                <c:pt idx="24">
                  <c:v>27</c:v>
                </c:pt>
                <c:pt idx="25">
                  <c:v>30.3</c:v>
                </c:pt>
                <c:pt idx="26">
                  <c:v>37.7</c:v>
                </c:pt>
                <c:pt idx="27">
                  <c:v>37.6</c:v>
                </c:pt>
                <c:pt idx="28">
                  <c:v>42.5</c:v>
                </c:pt>
                <c:pt idx="29">
                  <c:v>44.1</c:v>
                </c:pt>
                <c:pt idx="30">
                  <c:v>45.9</c:v>
                </c:pt>
                <c:pt idx="31">
                  <c:v>45.2</c:v>
                </c:pt>
                <c:pt idx="32">
                  <c:v>54.4</c:v>
                </c:pt>
                <c:pt idx="33">
                  <c:v>65.6</c:v>
                </c:pt>
                <c:pt idx="34">
                  <c:v>60.4</c:v>
                </c:pt>
                <c:pt idx="35">
                  <c:v>65.7</c:v>
                </c:pt>
                <c:pt idx="36">
                  <c:v>76.9</c:v>
                </c:pt>
                <c:pt idx="37">
                  <c:v>73.2</c:v>
                </c:pt>
                <c:pt idx="38">
                  <c:v>76.1</c:v>
                </c:pt>
                <c:pt idx="39">
                  <c:v>74</c:v>
                </c:pt>
                <c:pt idx="40">
                  <c:v>80</c:v>
                </c:pt>
                <c:pt idx="41">
                  <c:v>79.6</c:v>
                </c:pt>
                <c:pt idx="42">
                  <c:v>85.6</c:v>
                </c:pt>
                <c:pt idx="43">
                  <c:v>86.7</c:v>
                </c:pt>
                <c:pt idx="44">
                  <c:v>84.3</c:v>
                </c:pt>
                <c:pt idx="45">
                  <c:v>90.2</c:v>
                </c:pt>
                <c:pt idx="46">
                  <c:v>89</c:v>
                </c:pt>
                <c:pt idx="47">
                  <c:v>87.5</c:v>
                </c:pt>
                <c:pt idx="48">
                  <c:v>85.7</c:v>
                </c:pt>
                <c:pt idx="49">
                  <c:v>84.7</c:v>
                </c:pt>
                <c:pt idx="50">
                  <c:v>85.5</c:v>
                </c:pt>
                <c:pt idx="51">
                  <c:v>81.5</c:v>
                </c:pt>
                <c:pt idx="52">
                  <c:v>82.6</c:v>
                </c:pt>
                <c:pt idx="53">
                  <c:v>83.4</c:v>
                </c:pt>
                <c:pt idx="54">
                  <c:v>82</c:v>
                </c:pt>
                <c:pt idx="55">
                  <c:v>82.4</c:v>
                </c:pt>
                <c:pt idx="56">
                  <c:v>78.6</c:v>
                </c:pt>
                <c:pt idx="57">
                  <c:v>80.6</c:v>
                </c:pt>
                <c:pt idx="58">
                  <c:v>80.7</c:v>
                </c:pt>
                <c:pt idx="59">
                  <c:v>77.9</c:v>
                </c:pt>
                <c:pt idx="60">
                  <c:v>76</c:v>
                </c:pt>
                <c:pt idx="61">
                  <c:v>76.1</c:v>
                </c:pt>
                <c:pt idx="62">
                  <c:v>76.3</c:v>
                </c:pt>
                <c:pt idx="63">
                  <c:v>67.5</c:v>
                </c:pt>
                <c:pt idx="64">
                  <c:v>66.6</c:v>
                </c:pt>
                <c:pt idx="65">
                  <c:v>65.8</c:v>
                </c:pt>
                <c:pt idx="66">
                  <c:v>62.8</c:v>
                </c:pt>
                <c:pt idx="67">
                  <c:v>58.1</c:v>
                </c:pt>
                <c:pt idx="68">
                  <c:v>50.3</c:v>
                </c:pt>
                <c:pt idx="69">
                  <c:v>37.8</c:v>
                </c:pt>
                <c:pt idx="70">
                  <c:v>39.8</c:v>
                </c:pt>
                <c:pt idx="71">
                  <c:v>41.2</c:v>
                </c:pt>
                <c:pt idx="72">
                  <c:v>36</c:v>
                </c:pt>
                <c:pt idx="73">
                  <c:v>28.6</c:v>
                </c:pt>
                <c:pt idx="74">
                  <c:v>24.1</c:v>
                </c:pt>
                <c:pt idx="75">
                  <c:v>19.5</c:v>
                </c:pt>
                <c:pt idx="76">
                  <c:v>15.9</c:v>
                </c:pt>
                <c:pt idx="77">
                  <c:v>12.6</c:v>
                </c:pt>
                <c:pt idx="78">
                  <c:v>7.8</c:v>
                </c:pt>
                <c:pt idx="79">
                  <c:v>5.8</c:v>
                </c:pt>
                <c:pt idx="80">
                  <c:v>3.2</c:v>
                </c:pt>
                <c:pt idx="81">
                  <c:v>1.7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31676515"/>
        <c:axId val="16653180"/>
      </c:line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výkon [W]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6515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00FFFF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Podíl výkonů čistý/špinavý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5"/>
          <c:w val="0.89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Ostrava_21.03.05'!$E$15:$E$111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1.0555555555555556</c:v>
                </c:pt>
                <c:pt idx="17">
                  <c:v>1.0869565217391306</c:v>
                </c:pt>
                <c:pt idx="18">
                  <c:v>1.2857142857142858</c:v>
                </c:pt>
                <c:pt idx="19">
                  <c:v>1.3275862068965518</c:v>
                </c:pt>
                <c:pt idx="20">
                  <c:v>0.9827586206896552</c:v>
                </c:pt>
                <c:pt idx="21">
                  <c:v>0.9571428571428572</c:v>
                </c:pt>
                <c:pt idx="22">
                  <c:v>1</c:v>
                </c:pt>
                <c:pt idx="23">
                  <c:v>1.0083333333333333</c:v>
                </c:pt>
                <c:pt idx="24">
                  <c:v>0.9926470588235294</c:v>
                </c:pt>
                <c:pt idx="25">
                  <c:v>0.9934426229508196</c:v>
                </c:pt>
                <c:pt idx="26">
                  <c:v>1.0161725067385445</c:v>
                </c:pt>
                <c:pt idx="27">
                  <c:v>0.9665809768637533</c:v>
                </c:pt>
                <c:pt idx="28">
                  <c:v>0.9747706422018348</c:v>
                </c:pt>
                <c:pt idx="29">
                  <c:v>0.9671052631578947</c:v>
                </c:pt>
                <c:pt idx="30">
                  <c:v>0.9642857142857142</c:v>
                </c:pt>
                <c:pt idx="31">
                  <c:v>0.9596602972399151</c:v>
                </c:pt>
                <c:pt idx="32">
                  <c:v>1.0206378986866793</c:v>
                </c:pt>
                <c:pt idx="33">
                  <c:v>0.9452449567723341</c:v>
                </c:pt>
                <c:pt idx="34">
                  <c:v>0.9789303079416531</c:v>
                </c:pt>
                <c:pt idx="35">
                  <c:v>0.9969650986342944</c:v>
                </c:pt>
                <c:pt idx="36">
                  <c:v>0.9948253557567919</c:v>
                </c:pt>
                <c:pt idx="37">
                  <c:v>1.0013679890560876</c:v>
                </c:pt>
                <c:pt idx="38">
                  <c:v>1.016021361815754</c:v>
                </c:pt>
                <c:pt idx="39">
                  <c:v>0.9711286089238845</c:v>
                </c:pt>
                <c:pt idx="40">
                  <c:v>1.0610079575596816</c:v>
                </c:pt>
                <c:pt idx="41">
                  <c:v>1.0244530244530243</c:v>
                </c:pt>
                <c:pt idx="42">
                  <c:v>1.016627078384798</c:v>
                </c:pt>
                <c:pt idx="43">
                  <c:v>0.9863481228668942</c:v>
                </c:pt>
                <c:pt idx="44">
                  <c:v>0.9848130841121495</c:v>
                </c:pt>
                <c:pt idx="45">
                  <c:v>1.0250000000000001</c:v>
                </c:pt>
                <c:pt idx="46">
                  <c:v>0.9823399558498896</c:v>
                </c:pt>
                <c:pt idx="47">
                  <c:v>0.9733036707452725</c:v>
                </c:pt>
                <c:pt idx="48">
                  <c:v>0.989607390300231</c:v>
                </c:pt>
                <c:pt idx="49">
                  <c:v>0.9929660023446659</c:v>
                </c:pt>
                <c:pt idx="50">
                  <c:v>0.9941860465116279</c:v>
                </c:pt>
                <c:pt idx="51">
                  <c:v>0.9842995169082126</c:v>
                </c:pt>
                <c:pt idx="52">
                  <c:v>0.9775147928994082</c:v>
                </c:pt>
                <c:pt idx="53">
                  <c:v>1.034739454094293</c:v>
                </c:pt>
                <c:pt idx="54">
                  <c:v>0.9879518072289156</c:v>
                </c:pt>
                <c:pt idx="55">
                  <c:v>0.959254947613504</c:v>
                </c:pt>
                <c:pt idx="56">
                  <c:v>0.9679802955665023</c:v>
                </c:pt>
                <c:pt idx="57">
                  <c:v>0.9781553398058251</c:v>
                </c:pt>
                <c:pt idx="58">
                  <c:v>0.995067817509248</c:v>
                </c:pt>
                <c:pt idx="59">
                  <c:v>0.9798742138364781</c:v>
                </c:pt>
                <c:pt idx="60">
                  <c:v>0.9986859395532195</c:v>
                </c:pt>
                <c:pt idx="61">
                  <c:v>1.0119680851063828</c:v>
                </c:pt>
                <c:pt idx="62">
                  <c:v>1.0553250345781466</c:v>
                </c:pt>
                <c:pt idx="63">
                  <c:v>0.9726224783861671</c:v>
                </c:pt>
                <c:pt idx="64">
                  <c:v>1.0199081163859112</c:v>
                </c:pt>
                <c:pt idx="65">
                  <c:v>1.0345911949685533</c:v>
                </c:pt>
                <c:pt idx="66">
                  <c:v>1.026143790849673</c:v>
                </c:pt>
                <c:pt idx="67">
                  <c:v>1.022887323943662</c:v>
                </c:pt>
                <c:pt idx="68">
                  <c:v>1.0435684647302903</c:v>
                </c:pt>
                <c:pt idx="69">
                  <c:v>1.0053191489361701</c:v>
                </c:pt>
                <c:pt idx="70">
                  <c:v>0.982716049382716</c:v>
                </c:pt>
                <c:pt idx="71">
                  <c:v>0.9648711943793911</c:v>
                </c:pt>
                <c:pt idx="72">
                  <c:v>1.0619469026548674</c:v>
                </c:pt>
                <c:pt idx="73">
                  <c:v>0.9694915254237289</c:v>
                </c:pt>
                <c:pt idx="74">
                  <c:v>1.038793103448276</c:v>
                </c:pt>
                <c:pt idx="75">
                  <c:v>1.0051546391752577</c:v>
                </c:pt>
                <c:pt idx="76">
                  <c:v>1.0258064516129033</c:v>
                </c:pt>
                <c:pt idx="77">
                  <c:v>1.0862068965517242</c:v>
                </c:pt>
                <c:pt idx="78">
                  <c:v>1.0263157894736843</c:v>
                </c:pt>
                <c:pt idx="79">
                  <c:v>1.0943396226415094</c:v>
                </c:pt>
                <c:pt idx="80">
                  <c:v>1.142857142857143</c:v>
                </c:pt>
                <c:pt idx="81">
                  <c:v>1.0625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24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6089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Relativní velikost plochy panelu vzhledem k paprskům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055"/>
          <c:w val="0.8735"/>
          <c:h val="0.83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Ostrava_21.03.05'!$H$15:$H$111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2.181189262531481</c:v>
                </c:pt>
                <c:pt idx="14">
                  <c:v>6.528240512710698</c:v>
                </c:pt>
                <c:pt idx="15">
                  <c:v>10.86293281419302</c:v>
                </c:pt>
                <c:pt idx="16">
                  <c:v>15.177014833814722</c:v>
                </c:pt>
                <c:pt idx="17">
                  <c:v>19.46227447125511</c:v>
                </c:pt>
                <c:pt idx="18">
                  <c:v>23.71055449123606</c:v>
                </c:pt>
                <c:pt idx="19">
                  <c:v>27.913768051283206</c:v>
                </c:pt>
                <c:pt idx="20">
                  <c:v>32.06391409548973</c:v>
                </c:pt>
                <c:pt idx="21">
                  <c:v>36.1530925849817</c:v>
                </c:pt>
                <c:pt idx="22">
                  <c:v>40.1735195360907</c:v>
                </c:pt>
                <c:pt idx="23">
                  <c:v>44.11754183760911</c:v>
                </c:pt>
                <c:pt idx="24">
                  <c:v>47.97765181892242</c:v>
                </c:pt>
                <c:pt idx="25">
                  <c:v>51.74650154128694</c:v>
                </c:pt>
                <c:pt idx="26">
                  <c:v>55.4169167850487</c:v>
                </c:pt>
                <c:pt idx="27">
                  <c:v>58.98191070617841</c:v>
                </c:pt>
                <c:pt idx="28">
                  <c:v>62.434697136126275</c:v>
                </c:pt>
                <c:pt idx="29">
                  <c:v>65.76870349967926</c:v>
                </c:pt>
                <c:pt idx="30">
                  <c:v>68.97758332623177</c:v>
                </c:pt>
                <c:pt idx="31">
                  <c:v>72.05522833065329</c:v>
                </c:pt>
                <c:pt idx="32">
                  <c:v>74.9957800407559</c:v>
                </c:pt>
                <c:pt idx="33">
                  <c:v>77.79364094922941</c:v>
                </c:pt>
                <c:pt idx="34">
                  <c:v>80.44348516881453</c:v>
                </c:pt>
                <c:pt idx="35">
                  <c:v>82.94026857043197</c:v>
                </c:pt>
                <c:pt idx="36">
                  <c:v>85.27923838496886</c:v>
                </c:pt>
                <c:pt idx="37">
                  <c:v>87.45594225044493</c:v>
                </c:pt>
                <c:pt idx="38">
                  <c:v>89.46623668733633</c:v>
                </c:pt>
                <c:pt idx="39">
                  <c:v>91.30629498592494</c:v>
                </c:pt>
                <c:pt idx="40">
                  <c:v>92.97261449065721</c:v>
                </c:pt>
                <c:pt idx="41">
                  <c:v>94.46202326764855</c:v>
                </c:pt>
                <c:pt idx="42">
                  <c:v>95.77168614263942</c:v>
                </c:pt>
                <c:pt idx="43">
                  <c:v>96.89911009791095</c:v>
                </c:pt>
                <c:pt idx="44">
                  <c:v>97.84214901788573</c:v>
                </c:pt>
                <c:pt idx="45">
                  <c:v>98.59900777438068</c:v>
                </c:pt>
                <c:pt idx="46">
                  <c:v>99.16824564373582</c:v>
                </c:pt>
                <c:pt idx="47">
                  <c:v>99.54877904931348</c:v>
                </c:pt>
                <c:pt idx="48">
                  <c:v>99.73988362414796</c:v>
                </c:pt>
                <c:pt idx="49">
                  <c:v>99.74119558981948</c:v>
                </c:pt>
                <c:pt idx="50">
                  <c:v>99.55271244892674</c:v>
                </c:pt>
                <c:pt idx="51">
                  <c:v>99.17479298984118</c:v>
                </c:pt>
                <c:pt idx="52">
                  <c:v>98.6081566037327</c:v>
                </c:pt>
                <c:pt idx="53">
                  <c:v>97.85388191516768</c:v>
                </c:pt>
                <c:pt idx="54">
                  <c:v>96.91340472888608</c:v>
                </c:pt>
                <c:pt idx="55">
                  <c:v>95.78851529666517</c:v>
                </c:pt>
                <c:pt idx="56">
                  <c:v>94.4813549094737</c:v>
                </c:pt>
                <c:pt idx="57">
                  <c:v>92.99441182140285</c:v>
                </c:pt>
                <c:pt idx="58">
                  <c:v>91.33051651313309</c:v>
                </c:pt>
                <c:pt idx="59">
                  <c:v>89.49283630395331</c:v>
                </c:pt>
                <c:pt idx="60">
                  <c:v>87.48486932258866</c:v>
                </c:pt>
                <c:pt idx="61">
                  <c:v>85.31043784831347</c:v>
                </c:pt>
                <c:pt idx="62">
                  <c:v>82.9736810350257</c:v>
                </c:pt>
                <c:pt idx="63">
                  <c:v>80.47904703213194</c:v>
                </c:pt>
                <c:pt idx="64">
                  <c:v>77.83128451724251</c:v>
                </c:pt>
                <c:pt idx="65">
                  <c:v>75.03543365679344</c:v>
                </c:pt>
                <c:pt idx="66">
                  <c:v>72.09681651180338</c:v>
                </c:pt>
                <c:pt idx="67">
                  <c:v>69.0210269070279</c:v>
                </c:pt>
                <c:pt idx="68">
                  <c:v>65.81391978279612</c:v>
                </c:pt>
                <c:pt idx="69">
                  <c:v>62.4816000497991</c:v>
                </c:pt>
                <c:pt idx="70">
                  <c:v>59.03041096804521</c:v>
                </c:pt>
                <c:pt idx="71">
                  <c:v>55.46692207210444</c:v>
                </c:pt>
                <c:pt idx="72">
                  <c:v>51.79791666562561</c:v>
                </c:pt>
                <c:pt idx="73">
                  <c:v>48.030378908932576</c:v>
                </c:pt>
                <c:pt idx="74">
                  <c:v>44.17148052427814</c:v>
                </c:pt>
                <c:pt idx="75">
                  <c:v>40.22856714406287</c:v>
                </c:pt>
                <c:pt idx="76">
                  <c:v>36.209144328006474</c:v>
                </c:pt>
                <c:pt idx="77">
                  <c:v>32.12086327588853</c:v>
                </c:pt>
                <c:pt idx="78">
                  <c:v>27.971506263054312</c:v>
                </c:pt>
                <c:pt idx="79">
                  <c:v>23.76897182641192</c:v>
                </c:pt>
                <c:pt idx="80">
                  <c:v>19.52125972911786</c:v>
                </c:pt>
                <c:pt idx="81">
                  <c:v>15.236455732573567</c:v>
                </c:pt>
                <c:pt idx="82">
                  <c:v>10.922716204718618</c:v>
                </c:pt>
                <c:pt idx="83">
                  <c:v>6.588252593921465</c:v>
                </c:pt>
                <c:pt idx="84">
                  <c:v>2.2413157980198313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60572791"/>
        <c:axId val="8284208"/>
      </c:line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[%]</a:t>
                </a:r>
              </a:p>
            </c:rich>
          </c:tx>
          <c:layout>
            <c:manualLayout>
              <c:xMode val="factor"/>
              <c:yMode val="factor"/>
              <c:x val="0.01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572791"/>
        <c:crossesAt val="1"/>
        <c:crossBetween val="between"/>
        <c:dispUnits/>
        <c:majorUnit val="10"/>
        <c:minorUnit val="10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Intenzita [W/m2]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Ostrava_21.03.05'!$L$15:$L$111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117.82523201686669</c:v>
                </c:pt>
                <c:pt idx="17">
                  <c:v>120.89754360137994</c:v>
                </c:pt>
                <c:pt idx="18">
                  <c:v>178.62484486444703</c:v>
                </c:pt>
                <c:pt idx="19">
                  <c:v>259.6230938874002</c:v>
                </c:pt>
                <c:pt idx="20">
                  <c:v>340.4963918724839</c:v>
                </c:pt>
                <c:pt idx="21">
                  <c:v>364.46316611124195</c:v>
                </c:pt>
                <c:pt idx="22">
                  <c:v>503.69731980958926</c:v>
                </c:pt>
                <c:pt idx="23">
                  <c:v>516.267897972931</c:v>
                </c:pt>
                <c:pt idx="24">
                  <c:v>533.5817621216581</c:v>
                </c:pt>
                <c:pt idx="25">
                  <c:v>554.740542798582</c:v>
                </c:pt>
                <c:pt idx="26">
                  <c:v>640.2801707429074</c:v>
                </c:pt>
                <c:pt idx="27">
                  <c:v>620.7286991475378</c:v>
                </c:pt>
                <c:pt idx="28">
                  <c:v>657.251432295377</c:v>
                </c:pt>
                <c:pt idx="29">
                  <c:v>652.554251111744</c:v>
                </c:pt>
                <c:pt idx="30">
                  <c:v>649.4863670145837</c:v>
                </c:pt>
                <c:pt idx="31">
                  <c:v>615.2143680855916</c:v>
                </c:pt>
                <c:pt idx="32">
                  <c:v>682.7050798348351</c:v>
                </c:pt>
                <c:pt idx="33">
                  <c:v>839.6270731363749</c:v>
                </c:pt>
                <c:pt idx="34">
                  <c:v>721.8805614081762</c:v>
                </c:pt>
                <c:pt idx="35">
                  <c:v>747.8096041984119</c:v>
                </c:pt>
                <c:pt idx="36">
                  <c:v>853.1143400700664</c:v>
                </c:pt>
                <c:pt idx="37">
                  <c:v>787.757994188306</c:v>
                </c:pt>
                <c:pt idx="38">
                  <c:v>800.5649065364431</c:v>
                </c:pt>
                <c:pt idx="39">
                  <c:v>785.4622408003628</c:v>
                </c:pt>
                <c:pt idx="40">
                  <c:v>809.852643808625</c:v>
                </c:pt>
                <c:pt idx="41">
                  <c:v>793.0980564173602</c:v>
                </c:pt>
                <c:pt idx="42">
                  <c:v>841.2163252755342</c:v>
                </c:pt>
                <c:pt idx="43">
                  <c:v>853.7685400940484</c:v>
                </c:pt>
                <c:pt idx="44">
                  <c:v>823.4151302995763</c:v>
                </c:pt>
                <c:pt idx="45">
                  <c:v>861.0037723839769</c:v>
                </c:pt>
                <c:pt idx="46">
                  <c:v>859.8577869536045</c:v>
                </c:pt>
                <c:pt idx="47">
                  <c:v>849.9528122185028</c:v>
                </c:pt>
                <c:pt idx="48">
                  <c:v>817.1844541154832</c:v>
                </c:pt>
                <c:pt idx="49">
                  <c:v>804.9066633543626</c:v>
                </c:pt>
                <c:pt idx="50">
                  <c:v>813.0484291135037</c:v>
                </c:pt>
                <c:pt idx="51">
                  <c:v>785.7784162220381</c:v>
                </c:pt>
                <c:pt idx="52">
                  <c:v>806.5196075442647</c:v>
                </c:pt>
                <c:pt idx="53">
                  <c:v>802.1564000404974</c:v>
                </c:pt>
                <c:pt idx="54">
                  <c:v>806.0561619660002</c:v>
                </c:pt>
                <c:pt idx="55">
                  <c:v>844.0162014531618</c:v>
                </c:pt>
                <c:pt idx="56">
                  <c:v>808.8741898863443</c:v>
                </c:pt>
                <c:pt idx="57">
                  <c:v>833.9527037969999</c:v>
                </c:pt>
                <c:pt idx="58">
                  <c:v>835.7492618990051</c:v>
                </c:pt>
                <c:pt idx="59">
                  <c:v>836.0840096478136</c:v>
                </c:pt>
                <c:pt idx="60">
                  <c:v>818.6961924542928</c:v>
                </c:pt>
                <c:pt idx="61">
                  <c:v>839.5634956078314</c:v>
                </c:pt>
                <c:pt idx="62">
                  <c:v>865.4764234886534</c:v>
                </c:pt>
                <c:pt idx="63">
                  <c:v>811.6105926645093</c:v>
                </c:pt>
                <c:pt idx="64">
                  <c:v>805.3619226506535</c:v>
                </c:pt>
                <c:pt idx="65">
                  <c:v>825.3355614357673</c:v>
                </c:pt>
                <c:pt idx="66">
                  <c:v>819.8126521059999</c:v>
                </c:pt>
                <c:pt idx="67">
                  <c:v>792.2564382421348</c:v>
                </c:pt>
                <c:pt idx="68">
                  <c:v>719.3185974460574</c:v>
                </c:pt>
                <c:pt idx="69">
                  <c:v>569.3911577149132</c:v>
                </c:pt>
                <c:pt idx="70">
                  <c:v>645.7289799228682</c:v>
                </c:pt>
                <c:pt idx="71">
                  <c:v>724.544175028764</c:v>
                </c:pt>
                <c:pt idx="72">
                  <c:v>654.1257857897912</c:v>
                </c:pt>
                <c:pt idx="73">
                  <c:v>578.0655183877662</c:v>
                </c:pt>
                <c:pt idx="74">
                  <c:v>513.5067394607587</c:v>
                </c:pt>
                <c:pt idx="75">
                  <c:v>456.21662612905675</c:v>
                </c:pt>
                <c:pt idx="76">
                  <c:v>413.2852670251664</c:v>
                </c:pt>
                <c:pt idx="77">
                  <c:v>369.19379867083364</c:v>
                </c:pt>
                <c:pt idx="78">
                  <c:v>262.4519538400656</c:v>
                </c:pt>
                <c:pt idx="79">
                  <c:v>229.66174428066583</c:v>
                </c:pt>
                <c:pt idx="80">
                  <c:v>154.28126809818596</c:v>
                </c:pt>
                <c:pt idx="81">
                  <c:v>105.01129843336253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7449009"/>
        <c:axId val="67041082"/>
      </c:line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49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Srovnání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55"/>
          <c:w val="0.939"/>
          <c:h val="0.83675"/>
        </c:manualLayout>
      </c:layout>
      <c:lineChart>
        <c:grouping val="standard"/>
        <c:varyColors val="0"/>
        <c:ser>
          <c:idx val="0"/>
          <c:order val="0"/>
          <c:tx>
            <c:v>Plocha [%]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Ostrava_21.03.05'!$H$15:$H$111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2.181189262531481</c:v>
                </c:pt>
                <c:pt idx="14">
                  <c:v>6.528240512710698</c:v>
                </c:pt>
                <c:pt idx="15">
                  <c:v>10.86293281419302</c:v>
                </c:pt>
                <c:pt idx="16">
                  <c:v>15.177014833814722</c:v>
                </c:pt>
                <c:pt idx="17">
                  <c:v>19.46227447125511</c:v>
                </c:pt>
                <c:pt idx="18">
                  <c:v>23.71055449123606</c:v>
                </c:pt>
                <c:pt idx="19">
                  <c:v>27.913768051283206</c:v>
                </c:pt>
                <c:pt idx="20">
                  <c:v>32.06391409548973</c:v>
                </c:pt>
                <c:pt idx="21">
                  <c:v>36.1530925849817</c:v>
                </c:pt>
                <c:pt idx="22">
                  <c:v>40.1735195360907</c:v>
                </c:pt>
                <c:pt idx="23">
                  <c:v>44.11754183760911</c:v>
                </c:pt>
                <c:pt idx="24">
                  <c:v>47.97765181892242</c:v>
                </c:pt>
                <c:pt idx="25">
                  <c:v>51.74650154128694</c:v>
                </c:pt>
                <c:pt idx="26">
                  <c:v>55.4169167850487</c:v>
                </c:pt>
                <c:pt idx="27">
                  <c:v>58.98191070617841</c:v>
                </c:pt>
                <c:pt idx="28">
                  <c:v>62.434697136126275</c:v>
                </c:pt>
                <c:pt idx="29">
                  <c:v>65.76870349967926</c:v>
                </c:pt>
                <c:pt idx="30">
                  <c:v>68.97758332623177</c:v>
                </c:pt>
                <c:pt idx="31">
                  <c:v>72.05522833065329</c:v>
                </c:pt>
                <c:pt idx="32">
                  <c:v>74.9957800407559</c:v>
                </c:pt>
                <c:pt idx="33">
                  <c:v>77.79364094922941</c:v>
                </c:pt>
                <c:pt idx="34">
                  <c:v>80.44348516881453</c:v>
                </c:pt>
                <c:pt idx="35">
                  <c:v>82.94026857043197</c:v>
                </c:pt>
                <c:pt idx="36">
                  <c:v>85.27923838496886</c:v>
                </c:pt>
                <c:pt idx="37">
                  <c:v>87.45594225044493</c:v>
                </c:pt>
                <c:pt idx="38">
                  <c:v>89.46623668733633</c:v>
                </c:pt>
                <c:pt idx="39">
                  <c:v>91.30629498592494</c:v>
                </c:pt>
                <c:pt idx="40">
                  <c:v>92.97261449065721</c:v>
                </c:pt>
                <c:pt idx="41">
                  <c:v>94.46202326764855</c:v>
                </c:pt>
                <c:pt idx="42">
                  <c:v>95.77168614263942</c:v>
                </c:pt>
                <c:pt idx="43">
                  <c:v>96.89911009791095</c:v>
                </c:pt>
                <c:pt idx="44">
                  <c:v>97.84214901788573</c:v>
                </c:pt>
                <c:pt idx="45">
                  <c:v>98.59900777438068</c:v>
                </c:pt>
                <c:pt idx="46">
                  <c:v>99.16824564373582</c:v>
                </c:pt>
                <c:pt idx="47">
                  <c:v>99.54877904931348</c:v>
                </c:pt>
                <c:pt idx="48">
                  <c:v>99.73988362414796</c:v>
                </c:pt>
                <c:pt idx="49">
                  <c:v>99.74119558981948</c:v>
                </c:pt>
                <c:pt idx="50">
                  <c:v>99.55271244892674</c:v>
                </c:pt>
                <c:pt idx="51">
                  <c:v>99.17479298984118</c:v>
                </c:pt>
                <c:pt idx="52">
                  <c:v>98.6081566037327</c:v>
                </c:pt>
                <c:pt idx="53">
                  <c:v>97.85388191516768</c:v>
                </c:pt>
                <c:pt idx="54">
                  <c:v>96.91340472888608</c:v>
                </c:pt>
                <c:pt idx="55">
                  <c:v>95.78851529666517</c:v>
                </c:pt>
                <c:pt idx="56">
                  <c:v>94.4813549094737</c:v>
                </c:pt>
                <c:pt idx="57">
                  <c:v>92.99441182140285</c:v>
                </c:pt>
                <c:pt idx="58">
                  <c:v>91.33051651313309</c:v>
                </c:pt>
                <c:pt idx="59">
                  <c:v>89.49283630395331</c:v>
                </c:pt>
                <c:pt idx="60">
                  <c:v>87.48486932258866</c:v>
                </c:pt>
                <c:pt idx="61">
                  <c:v>85.31043784831347</c:v>
                </c:pt>
                <c:pt idx="62">
                  <c:v>82.9736810350257</c:v>
                </c:pt>
                <c:pt idx="63">
                  <c:v>80.47904703213194</c:v>
                </c:pt>
                <c:pt idx="64">
                  <c:v>77.83128451724251</c:v>
                </c:pt>
                <c:pt idx="65">
                  <c:v>75.03543365679344</c:v>
                </c:pt>
                <c:pt idx="66">
                  <c:v>72.09681651180338</c:v>
                </c:pt>
                <c:pt idx="67">
                  <c:v>69.0210269070279</c:v>
                </c:pt>
                <c:pt idx="68">
                  <c:v>65.81391978279612</c:v>
                </c:pt>
                <c:pt idx="69">
                  <c:v>62.4816000497991</c:v>
                </c:pt>
                <c:pt idx="70">
                  <c:v>59.03041096804521</c:v>
                </c:pt>
                <c:pt idx="71">
                  <c:v>55.46692207210444</c:v>
                </c:pt>
                <c:pt idx="72">
                  <c:v>51.79791666562561</c:v>
                </c:pt>
                <c:pt idx="73">
                  <c:v>48.030378908932576</c:v>
                </c:pt>
                <c:pt idx="74">
                  <c:v>44.17148052427814</c:v>
                </c:pt>
                <c:pt idx="75">
                  <c:v>40.22856714406287</c:v>
                </c:pt>
                <c:pt idx="76">
                  <c:v>36.209144328006474</c:v>
                </c:pt>
                <c:pt idx="77">
                  <c:v>32.12086327588853</c:v>
                </c:pt>
                <c:pt idx="78">
                  <c:v>27.971506263054312</c:v>
                </c:pt>
                <c:pt idx="79">
                  <c:v>23.76897182641192</c:v>
                </c:pt>
                <c:pt idx="80">
                  <c:v>19.52125972911786</c:v>
                </c:pt>
                <c:pt idx="81">
                  <c:v>15.236455732573567</c:v>
                </c:pt>
                <c:pt idx="82">
                  <c:v>10.922716204718618</c:v>
                </c:pt>
                <c:pt idx="83">
                  <c:v>6.588252593921465</c:v>
                </c:pt>
                <c:pt idx="84">
                  <c:v>2.2413157980198313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Výkon [W]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3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Ostrava_21.03.05'!$J$15:$J$111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1.9</c:v>
                </c:pt>
                <c:pt idx="17">
                  <c:v>2.5</c:v>
                </c:pt>
                <c:pt idx="18">
                  <c:v>4.5</c:v>
                </c:pt>
                <c:pt idx="19">
                  <c:v>7.7</c:v>
                </c:pt>
                <c:pt idx="20">
                  <c:v>11.6</c:v>
                </c:pt>
                <c:pt idx="21">
                  <c:v>14</c:v>
                </c:pt>
                <c:pt idx="22">
                  <c:v>21.5</c:v>
                </c:pt>
                <c:pt idx="23">
                  <c:v>24.2</c:v>
                </c:pt>
                <c:pt idx="24">
                  <c:v>27.2</c:v>
                </c:pt>
                <c:pt idx="25">
                  <c:v>30.5</c:v>
                </c:pt>
                <c:pt idx="26">
                  <c:v>37.7</c:v>
                </c:pt>
                <c:pt idx="27">
                  <c:v>38.9</c:v>
                </c:pt>
                <c:pt idx="28">
                  <c:v>43.6</c:v>
                </c:pt>
                <c:pt idx="29">
                  <c:v>45.6</c:v>
                </c:pt>
                <c:pt idx="30">
                  <c:v>47.6</c:v>
                </c:pt>
                <c:pt idx="31">
                  <c:v>47.1</c:v>
                </c:pt>
                <c:pt idx="32">
                  <c:v>54.4</c:v>
                </c:pt>
                <c:pt idx="33">
                  <c:v>69.4</c:v>
                </c:pt>
                <c:pt idx="34">
                  <c:v>61.7</c:v>
                </c:pt>
                <c:pt idx="35">
                  <c:v>65.9</c:v>
                </c:pt>
                <c:pt idx="36">
                  <c:v>77.3</c:v>
                </c:pt>
                <c:pt idx="37">
                  <c:v>73.2</c:v>
                </c:pt>
                <c:pt idx="38">
                  <c:v>76.1</c:v>
                </c:pt>
                <c:pt idx="39">
                  <c:v>76.2</c:v>
                </c:pt>
                <c:pt idx="40">
                  <c:v>80</c:v>
                </c:pt>
                <c:pt idx="41">
                  <c:v>79.6</c:v>
                </c:pt>
                <c:pt idx="42">
                  <c:v>85.6</c:v>
                </c:pt>
                <c:pt idx="43">
                  <c:v>87.9</c:v>
                </c:pt>
                <c:pt idx="44">
                  <c:v>85.6</c:v>
                </c:pt>
                <c:pt idx="45">
                  <c:v>90.2</c:v>
                </c:pt>
                <c:pt idx="46">
                  <c:v>90.6</c:v>
                </c:pt>
                <c:pt idx="47">
                  <c:v>89.9</c:v>
                </c:pt>
                <c:pt idx="48">
                  <c:v>86.6</c:v>
                </c:pt>
                <c:pt idx="49">
                  <c:v>85.3</c:v>
                </c:pt>
                <c:pt idx="50">
                  <c:v>86</c:v>
                </c:pt>
                <c:pt idx="51">
                  <c:v>82.8</c:v>
                </c:pt>
                <c:pt idx="52">
                  <c:v>84.5</c:v>
                </c:pt>
                <c:pt idx="53">
                  <c:v>83.4</c:v>
                </c:pt>
                <c:pt idx="54">
                  <c:v>83</c:v>
                </c:pt>
                <c:pt idx="55">
                  <c:v>85.9</c:v>
                </c:pt>
                <c:pt idx="56">
                  <c:v>81.2</c:v>
                </c:pt>
                <c:pt idx="57">
                  <c:v>82.4</c:v>
                </c:pt>
                <c:pt idx="58">
                  <c:v>81.1</c:v>
                </c:pt>
                <c:pt idx="59">
                  <c:v>79.5</c:v>
                </c:pt>
                <c:pt idx="60">
                  <c:v>76.1</c:v>
                </c:pt>
                <c:pt idx="61">
                  <c:v>76.1</c:v>
                </c:pt>
                <c:pt idx="62">
                  <c:v>76.3</c:v>
                </c:pt>
                <c:pt idx="63">
                  <c:v>69.4</c:v>
                </c:pt>
                <c:pt idx="64">
                  <c:v>66.6</c:v>
                </c:pt>
                <c:pt idx="65">
                  <c:v>65.8</c:v>
                </c:pt>
                <c:pt idx="66">
                  <c:v>62.8</c:v>
                </c:pt>
                <c:pt idx="67">
                  <c:v>58.1</c:v>
                </c:pt>
                <c:pt idx="68">
                  <c:v>50.3</c:v>
                </c:pt>
                <c:pt idx="69">
                  <c:v>37.8</c:v>
                </c:pt>
                <c:pt idx="70">
                  <c:v>40.5</c:v>
                </c:pt>
                <c:pt idx="71">
                  <c:v>42.7</c:v>
                </c:pt>
                <c:pt idx="72">
                  <c:v>36</c:v>
                </c:pt>
                <c:pt idx="73">
                  <c:v>29.5</c:v>
                </c:pt>
                <c:pt idx="74">
                  <c:v>24.1</c:v>
                </c:pt>
                <c:pt idx="75">
                  <c:v>19.5</c:v>
                </c:pt>
                <c:pt idx="76">
                  <c:v>15.9</c:v>
                </c:pt>
                <c:pt idx="77">
                  <c:v>12.6</c:v>
                </c:pt>
                <c:pt idx="78">
                  <c:v>7.8</c:v>
                </c:pt>
                <c:pt idx="79">
                  <c:v>5.8</c:v>
                </c:pt>
                <c:pt idx="80">
                  <c:v>3.2</c:v>
                </c:pt>
                <c:pt idx="81">
                  <c:v>1.7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Intenzita [10*W/m2]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'SŠ Ostrava_21.03.05'!$A$15:$A$111</c:f>
              <c:strCache>
                <c:ptCount val="97"/>
                <c:pt idx="0">
                  <c:v>0.16666666666666666</c:v>
                </c:pt>
                <c:pt idx="1">
                  <c:v>0.17361111111111113</c:v>
                </c:pt>
                <c:pt idx="2">
                  <c:v>0.18055555555555555</c:v>
                </c:pt>
                <c:pt idx="3">
                  <c:v>0.1875</c:v>
                </c:pt>
                <c:pt idx="4">
                  <c:v>0.19444444444444445</c:v>
                </c:pt>
                <c:pt idx="5">
                  <c:v>0.20138888888888887</c:v>
                </c:pt>
                <c:pt idx="6">
                  <c:v>0.20833333333333334</c:v>
                </c:pt>
                <c:pt idx="7">
                  <c:v>0.2152777777777778</c:v>
                </c:pt>
                <c:pt idx="8">
                  <c:v>0.2222222222222222</c:v>
                </c:pt>
                <c:pt idx="9">
                  <c:v>0.22916666666666666</c:v>
                </c:pt>
                <c:pt idx="10">
                  <c:v>0.23611111111111113</c:v>
                </c:pt>
                <c:pt idx="11">
                  <c:v>0.24305555555555555</c:v>
                </c:pt>
                <c:pt idx="12">
                  <c:v>0.25</c:v>
                </c:pt>
                <c:pt idx="13">
                  <c:v>0.2569444444444445</c:v>
                </c:pt>
                <c:pt idx="14">
                  <c:v>0.2638888888888889</c:v>
                </c:pt>
                <c:pt idx="15">
                  <c:v>0.2708333333333333</c:v>
                </c:pt>
                <c:pt idx="16">
                  <c:v>0.2777777777777778</c:v>
                </c:pt>
                <c:pt idx="17">
                  <c:v>0.2847222222222222</c:v>
                </c:pt>
                <c:pt idx="18">
                  <c:v>0.2916666666666667</c:v>
                </c:pt>
                <c:pt idx="19">
                  <c:v>0.2986111111111111</c:v>
                </c:pt>
                <c:pt idx="20">
                  <c:v>0.3055555555555555</c:v>
                </c:pt>
                <c:pt idx="21">
                  <c:v>0.3125</c:v>
                </c:pt>
                <c:pt idx="22">
                  <c:v>0.3194444444444445</c:v>
                </c:pt>
                <c:pt idx="23">
                  <c:v>0.3263888888888889</c:v>
                </c:pt>
                <c:pt idx="24">
                  <c:v>0.3333333333333333</c:v>
                </c:pt>
                <c:pt idx="25">
                  <c:v>0.34027777777777773</c:v>
                </c:pt>
                <c:pt idx="26">
                  <c:v>0.34722222222222227</c:v>
                </c:pt>
                <c:pt idx="27">
                  <c:v>0.3541666666666667</c:v>
                </c:pt>
                <c:pt idx="28">
                  <c:v>0.3611111111111111</c:v>
                </c:pt>
                <c:pt idx="29">
                  <c:v>0.3680555555555556</c:v>
                </c:pt>
                <c:pt idx="30">
                  <c:v>0.375</c:v>
                </c:pt>
                <c:pt idx="31">
                  <c:v>0.3819444444444444</c:v>
                </c:pt>
                <c:pt idx="32">
                  <c:v>0.3888888888888889</c:v>
                </c:pt>
                <c:pt idx="33">
                  <c:v>0.3958333333333333</c:v>
                </c:pt>
                <c:pt idx="34">
                  <c:v>0.40277777777777773</c:v>
                </c:pt>
                <c:pt idx="35">
                  <c:v>0.40972222222222227</c:v>
                </c:pt>
                <c:pt idx="36">
                  <c:v>0.4166666666666667</c:v>
                </c:pt>
                <c:pt idx="37">
                  <c:v>0.4236111111111111</c:v>
                </c:pt>
                <c:pt idx="38">
                  <c:v>0.4305555555555556</c:v>
                </c:pt>
                <c:pt idx="39">
                  <c:v>0.4375</c:v>
                </c:pt>
                <c:pt idx="40">
                  <c:v>0.4444444444444444</c:v>
                </c:pt>
                <c:pt idx="41">
                  <c:v>0.4513888888888889</c:v>
                </c:pt>
                <c:pt idx="42">
                  <c:v>0.4583333333333333</c:v>
                </c:pt>
                <c:pt idx="43">
                  <c:v>0.46527777777777773</c:v>
                </c:pt>
                <c:pt idx="44">
                  <c:v>0.47222222222222227</c:v>
                </c:pt>
                <c:pt idx="45">
                  <c:v>0.4791666666666667</c:v>
                </c:pt>
                <c:pt idx="46">
                  <c:v>0.4861111111111111</c:v>
                </c:pt>
                <c:pt idx="47">
                  <c:v>0.4930555555555556</c:v>
                </c:pt>
                <c:pt idx="48">
                  <c:v>0.5</c:v>
                </c:pt>
                <c:pt idx="49">
                  <c:v>0.5069444444444444</c:v>
                </c:pt>
                <c:pt idx="50">
                  <c:v>0.513888888888889</c:v>
                </c:pt>
                <c:pt idx="51">
                  <c:v>0.5208333333333334</c:v>
                </c:pt>
                <c:pt idx="52">
                  <c:v>0.5277777777777778</c:v>
                </c:pt>
                <c:pt idx="53">
                  <c:v>0.5347222222222222</c:v>
                </c:pt>
                <c:pt idx="54">
                  <c:v>0.5416666666666666</c:v>
                </c:pt>
                <c:pt idx="55">
                  <c:v>0.548611111111111</c:v>
                </c:pt>
                <c:pt idx="56">
                  <c:v>0.5555555555555556</c:v>
                </c:pt>
                <c:pt idx="57">
                  <c:v>0.5625</c:v>
                </c:pt>
                <c:pt idx="58">
                  <c:v>0.5694444444444444</c:v>
                </c:pt>
                <c:pt idx="59">
                  <c:v>0.576388888888889</c:v>
                </c:pt>
                <c:pt idx="60">
                  <c:v>0.5833333333333334</c:v>
                </c:pt>
                <c:pt idx="61">
                  <c:v>0.5902777777777778</c:v>
                </c:pt>
                <c:pt idx="62">
                  <c:v>0.5972222222222222</c:v>
                </c:pt>
                <c:pt idx="63">
                  <c:v>0.6041666666666666</c:v>
                </c:pt>
                <c:pt idx="64">
                  <c:v>0.611111111111111</c:v>
                </c:pt>
                <c:pt idx="65">
                  <c:v>0.6180555555555556</c:v>
                </c:pt>
                <c:pt idx="66">
                  <c:v>0.625</c:v>
                </c:pt>
                <c:pt idx="67">
                  <c:v>0.6319444444444444</c:v>
                </c:pt>
                <c:pt idx="68">
                  <c:v>0.638888888888889</c:v>
                </c:pt>
                <c:pt idx="69">
                  <c:v>0.6458333333333334</c:v>
                </c:pt>
                <c:pt idx="70">
                  <c:v>0.6527777777777778</c:v>
                </c:pt>
                <c:pt idx="71">
                  <c:v>0.6597222222222222</c:v>
                </c:pt>
                <c:pt idx="72">
                  <c:v>0.6666666666666666</c:v>
                </c:pt>
                <c:pt idx="73">
                  <c:v>0.6736111111111112</c:v>
                </c:pt>
                <c:pt idx="74">
                  <c:v>0.6805555555555555</c:v>
                </c:pt>
                <c:pt idx="75">
                  <c:v>0.6875</c:v>
                </c:pt>
                <c:pt idx="76">
                  <c:v>0.6944444444444445</c:v>
                </c:pt>
                <c:pt idx="77">
                  <c:v>0.7013888888888888</c:v>
                </c:pt>
                <c:pt idx="78">
                  <c:v>0.7083333333333334</c:v>
                </c:pt>
                <c:pt idx="79">
                  <c:v>0.7152777777777778</c:v>
                </c:pt>
                <c:pt idx="80">
                  <c:v>0.7222222222222222</c:v>
                </c:pt>
                <c:pt idx="81">
                  <c:v>0.7291666666666666</c:v>
                </c:pt>
                <c:pt idx="82">
                  <c:v>0.7361111111111112</c:v>
                </c:pt>
                <c:pt idx="83">
                  <c:v>0.7430555555555555</c:v>
                </c:pt>
                <c:pt idx="84">
                  <c:v>0.75</c:v>
                </c:pt>
                <c:pt idx="85">
                  <c:v>0.7569444444444445</c:v>
                </c:pt>
                <c:pt idx="86">
                  <c:v>0.7638888888888888</c:v>
                </c:pt>
                <c:pt idx="87">
                  <c:v>0.7708333333333334</c:v>
                </c:pt>
                <c:pt idx="88">
                  <c:v>0.7777777777777778</c:v>
                </c:pt>
                <c:pt idx="89">
                  <c:v>0.7847222222222222</c:v>
                </c:pt>
                <c:pt idx="90">
                  <c:v>0.7916666666666666</c:v>
                </c:pt>
                <c:pt idx="91">
                  <c:v>0.7986111111111112</c:v>
                </c:pt>
                <c:pt idx="92">
                  <c:v>0.8055555555555555</c:v>
                </c:pt>
                <c:pt idx="93">
                  <c:v>0.8125</c:v>
                </c:pt>
                <c:pt idx="94">
                  <c:v>0.8194444444444445</c:v>
                </c:pt>
                <c:pt idx="95">
                  <c:v>0.8263888888888888</c:v>
                </c:pt>
                <c:pt idx="96">
                  <c:v>0.8333333333333334</c:v>
                </c:pt>
              </c:strCache>
            </c:strRef>
          </c:cat>
          <c:val>
            <c:numRef>
              <c:f>'SŠ Ostrava_21.03.05'!$M$15:$M$111</c:f>
              <c:numCache>
                <c:ptCount val="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11.782523201686669</c:v>
                </c:pt>
                <c:pt idx="17">
                  <c:v>12.089754360137993</c:v>
                </c:pt>
                <c:pt idx="18">
                  <c:v>17.862484486444703</c:v>
                </c:pt>
                <c:pt idx="19">
                  <c:v>25.96230938874002</c:v>
                </c:pt>
                <c:pt idx="20">
                  <c:v>34.04963918724839</c:v>
                </c:pt>
                <c:pt idx="21">
                  <c:v>36.446316611124196</c:v>
                </c:pt>
                <c:pt idx="22">
                  <c:v>50.369731980958925</c:v>
                </c:pt>
                <c:pt idx="23">
                  <c:v>51.6267897972931</c:v>
                </c:pt>
                <c:pt idx="24">
                  <c:v>53.358176212165816</c:v>
                </c:pt>
                <c:pt idx="25">
                  <c:v>55.47405427985821</c:v>
                </c:pt>
                <c:pt idx="26">
                  <c:v>64.02801707429074</c:v>
                </c:pt>
                <c:pt idx="27">
                  <c:v>62.07286991475378</c:v>
                </c:pt>
                <c:pt idx="28">
                  <c:v>65.7251432295377</c:v>
                </c:pt>
                <c:pt idx="29">
                  <c:v>65.25542511117439</c:v>
                </c:pt>
                <c:pt idx="30">
                  <c:v>64.94863670145837</c:v>
                </c:pt>
                <c:pt idx="31">
                  <c:v>61.52143680855916</c:v>
                </c:pt>
                <c:pt idx="32">
                  <c:v>68.27050798348351</c:v>
                </c:pt>
                <c:pt idx="33">
                  <c:v>83.96270731363748</c:v>
                </c:pt>
                <c:pt idx="34">
                  <c:v>72.18805614081762</c:v>
                </c:pt>
                <c:pt idx="35">
                  <c:v>74.7809604198412</c:v>
                </c:pt>
                <c:pt idx="36">
                  <c:v>85.31143400700664</c:v>
                </c:pt>
                <c:pt idx="37">
                  <c:v>78.7757994188306</c:v>
                </c:pt>
                <c:pt idx="38">
                  <c:v>80.05649065364432</c:v>
                </c:pt>
                <c:pt idx="39">
                  <c:v>78.54622408003628</c:v>
                </c:pt>
                <c:pt idx="40">
                  <c:v>80.9852643808625</c:v>
                </c:pt>
                <c:pt idx="41">
                  <c:v>79.30980564173602</c:v>
                </c:pt>
                <c:pt idx="42">
                  <c:v>84.12163252755343</c:v>
                </c:pt>
                <c:pt idx="43">
                  <c:v>85.37685400940484</c:v>
                </c:pt>
                <c:pt idx="44">
                  <c:v>82.34151302995762</c:v>
                </c:pt>
                <c:pt idx="45">
                  <c:v>86.10037723839768</c:v>
                </c:pt>
                <c:pt idx="46">
                  <c:v>85.98577869536045</c:v>
                </c:pt>
                <c:pt idx="47">
                  <c:v>84.99528122185028</c:v>
                </c:pt>
                <c:pt idx="48">
                  <c:v>81.71844541154832</c:v>
                </c:pt>
                <c:pt idx="49">
                  <c:v>80.49066633543626</c:v>
                </c:pt>
                <c:pt idx="50">
                  <c:v>81.30484291135038</c:v>
                </c:pt>
                <c:pt idx="51">
                  <c:v>78.5778416222038</c:v>
                </c:pt>
                <c:pt idx="52">
                  <c:v>80.65196075442647</c:v>
                </c:pt>
                <c:pt idx="53">
                  <c:v>80.21564000404973</c:v>
                </c:pt>
                <c:pt idx="54">
                  <c:v>80.60561619660002</c:v>
                </c:pt>
                <c:pt idx="55">
                  <c:v>84.40162014531617</c:v>
                </c:pt>
                <c:pt idx="56">
                  <c:v>80.88741898863444</c:v>
                </c:pt>
                <c:pt idx="57">
                  <c:v>83.3952703797</c:v>
                </c:pt>
                <c:pt idx="58">
                  <c:v>83.57492618990051</c:v>
                </c:pt>
                <c:pt idx="59">
                  <c:v>83.60840096478135</c:v>
                </c:pt>
                <c:pt idx="60">
                  <c:v>81.86961924542928</c:v>
                </c:pt>
                <c:pt idx="61">
                  <c:v>83.95634956078314</c:v>
                </c:pt>
                <c:pt idx="62">
                  <c:v>86.54764234886534</c:v>
                </c:pt>
                <c:pt idx="63">
                  <c:v>81.16105926645093</c:v>
                </c:pt>
                <c:pt idx="64">
                  <c:v>80.53619226506535</c:v>
                </c:pt>
                <c:pt idx="65">
                  <c:v>82.53355614357673</c:v>
                </c:pt>
                <c:pt idx="66">
                  <c:v>81.98126521059999</c:v>
                </c:pt>
                <c:pt idx="67">
                  <c:v>79.22564382421348</c:v>
                </c:pt>
                <c:pt idx="68">
                  <c:v>71.93185974460575</c:v>
                </c:pt>
                <c:pt idx="69">
                  <c:v>56.93911577149132</c:v>
                </c:pt>
                <c:pt idx="70">
                  <c:v>64.57289799228683</c:v>
                </c:pt>
                <c:pt idx="71">
                  <c:v>72.4544175028764</c:v>
                </c:pt>
                <c:pt idx="72">
                  <c:v>65.41257857897912</c:v>
                </c:pt>
                <c:pt idx="73">
                  <c:v>57.80655183877663</c:v>
                </c:pt>
                <c:pt idx="74">
                  <c:v>51.35067394607587</c:v>
                </c:pt>
                <c:pt idx="75">
                  <c:v>45.62166261290567</c:v>
                </c:pt>
                <c:pt idx="76">
                  <c:v>41.32852670251664</c:v>
                </c:pt>
                <c:pt idx="77">
                  <c:v>36.919379867083364</c:v>
                </c:pt>
                <c:pt idx="78">
                  <c:v>26.245195384006557</c:v>
                </c:pt>
                <c:pt idx="79">
                  <c:v>22.966174428066584</c:v>
                </c:pt>
                <c:pt idx="80">
                  <c:v>15.428126809818597</c:v>
                </c:pt>
                <c:pt idx="81">
                  <c:v>10.501129843336253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axId val="66498827"/>
        <c:axId val="61618532"/>
      </c:lineChart>
      <c:catAx>
        <c:axId val="664988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CET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4988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2525"/>
          <c:w val="0.12575"/>
          <c:h val="0.22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časKorekce!$B$2:$B$367</c:f>
              <c:numCache>
                <c:ptCount val="366"/>
                <c:pt idx="0">
                  <c:v>0.8208333333333417</c:v>
                </c:pt>
                <c:pt idx="1">
                  <c:v>0.9375</c:v>
                </c:pt>
                <c:pt idx="2">
                  <c:v>1.0541666666666583</c:v>
                </c:pt>
                <c:pt idx="3">
                  <c:v>1.1666666666666625</c:v>
                </c:pt>
                <c:pt idx="4">
                  <c:v>1.2833333333333208</c:v>
                </c:pt>
                <c:pt idx="5">
                  <c:v>1.391666666666671</c:v>
                </c:pt>
                <c:pt idx="6">
                  <c:v>1.5041666666666753</c:v>
                </c:pt>
                <c:pt idx="7">
                  <c:v>1.608333333333345</c:v>
                </c:pt>
                <c:pt idx="8">
                  <c:v>1.7166666666666686</c:v>
                </c:pt>
                <c:pt idx="9">
                  <c:v>1.8166666666666575</c:v>
                </c:pt>
                <c:pt idx="10">
                  <c:v>1.9166666666666732</c:v>
                </c:pt>
                <c:pt idx="11">
                  <c:v>2.016666666666662</c:v>
                </c:pt>
                <c:pt idx="12">
                  <c:v>2.1125</c:v>
                </c:pt>
                <c:pt idx="13">
                  <c:v>2.208333333333332</c:v>
                </c:pt>
                <c:pt idx="14">
                  <c:v>2.2958333333333325</c:v>
                </c:pt>
                <c:pt idx="15">
                  <c:v>2.3875000000000135</c:v>
                </c:pt>
                <c:pt idx="16">
                  <c:v>2.470833333333333</c:v>
                </c:pt>
                <c:pt idx="17">
                  <c:v>2.5541666666666796</c:v>
                </c:pt>
                <c:pt idx="18">
                  <c:v>2.6333333333333453</c:v>
                </c:pt>
                <c:pt idx="19">
                  <c:v>2.7083333333333304</c:v>
                </c:pt>
                <c:pt idx="20">
                  <c:v>2.783333333333342</c:v>
                </c:pt>
                <c:pt idx="21">
                  <c:v>2.854166666666673</c:v>
                </c:pt>
                <c:pt idx="22">
                  <c:v>2.9208333333333236</c:v>
                </c:pt>
                <c:pt idx="23">
                  <c:v>2.9875</c:v>
                </c:pt>
                <c:pt idx="24">
                  <c:v>3.045833333333343</c:v>
                </c:pt>
                <c:pt idx="25">
                  <c:v>3.104166666666659</c:v>
                </c:pt>
                <c:pt idx="26">
                  <c:v>3.158333333333321</c:v>
                </c:pt>
                <c:pt idx="27">
                  <c:v>3.2083333333333286</c:v>
                </c:pt>
                <c:pt idx="28">
                  <c:v>3.2541666666666558</c:v>
                </c:pt>
                <c:pt idx="29">
                  <c:v>3.3000000000000096</c:v>
                </c:pt>
                <c:pt idx="30">
                  <c:v>3.3375</c:v>
                </c:pt>
                <c:pt idx="31">
                  <c:v>3.3749999999999947</c:v>
                </c:pt>
                <c:pt idx="32">
                  <c:v>3.408333333333333</c:v>
                </c:pt>
                <c:pt idx="33">
                  <c:v>3.437499999999991</c:v>
                </c:pt>
                <c:pt idx="34">
                  <c:v>3.4666666666666757</c:v>
                </c:pt>
                <c:pt idx="35">
                  <c:v>3.4875</c:v>
                </c:pt>
                <c:pt idx="36">
                  <c:v>3.508333333333322</c:v>
                </c:pt>
                <c:pt idx="37">
                  <c:v>3.5249999999999915</c:v>
                </c:pt>
                <c:pt idx="38">
                  <c:v>3.5375000000000068</c:v>
                </c:pt>
                <c:pt idx="39">
                  <c:v>3.5458333333333414</c:v>
                </c:pt>
                <c:pt idx="40">
                  <c:v>3.554166666666676</c:v>
                </c:pt>
                <c:pt idx="41">
                  <c:v>3.554166666666676</c:v>
                </c:pt>
                <c:pt idx="42">
                  <c:v>3.554166666666676</c:v>
                </c:pt>
                <c:pt idx="43">
                  <c:v>3.554166666666676</c:v>
                </c:pt>
                <c:pt idx="44">
                  <c:v>3.5458333333333414</c:v>
                </c:pt>
                <c:pt idx="45">
                  <c:v>3.5375000000000068</c:v>
                </c:pt>
                <c:pt idx="46">
                  <c:v>3.5249999999999915</c:v>
                </c:pt>
                <c:pt idx="47">
                  <c:v>3.508333333333322</c:v>
                </c:pt>
                <c:pt idx="48">
                  <c:v>3.4916666666666796</c:v>
                </c:pt>
                <c:pt idx="49">
                  <c:v>3.4708333333333297</c:v>
                </c:pt>
                <c:pt idx="50">
                  <c:v>3.420833333333322</c:v>
                </c:pt>
                <c:pt idx="51">
                  <c:v>3.4500000000000064</c:v>
                </c:pt>
                <c:pt idx="52">
                  <c:v>3.391666666666664</c:v>
                </c:pt>
                <c:pt idx="53">
                  <c:v>3.362500000000006</c:v>
                </c:pt>
                <c:pt idx="54">
                  <c:v>3.3250000000000135</c:v>
                </c:pt>
                <c:pt idx="55">
                  <c:v>3.291666666666675</c:v>
                </c:pt>
                <c:pt idx="56">
                  <c:v>3.25</c:v>
                </c:pt>
                <c:pt idx="57">
                  <c:v>3.2083333333333286</c:v>
                </c:pt>
                <c:pt idx="58">
                  <c:v>3.1666666666666554</c:v>
                </c:pt>
                <c:pt idx="59">
                  <c:v>3.1166666666666742</c:v>
                </c:pt>
                <c:pt idx="60">
                  <c:v>3.0708333333333204</c:v>
                </c:pt>
                <c:pt idx="61">
                  <c:v>3.0208333333333393</c:v>
                </c:pt>
                <c:pt idx="62">
                  <c:v>2.9666666666666774</c:v>
                </c:pt>
                <c:pt idx="63">
                  <c:v>2.912499999999989</c:v>
                </c:pt>
                <c:pt idx="64">
                  <c:v>2.854166666666673</c:v>
                </c:pt>
                <c:pt idx="65">
                  <c:v>2.7958333333333307</c:v>
                </c:pt>
                <c:pt idx="66">
                  <c:v>2.7374999999999883</c:v>
                </c:pt>
                <c:pt idx="67">
                  <c:v>2.674999999999992</c:v>
                </c:pt>
                <c:pt idx="68">
                  <c:v>2.6125</c:v>
                </c:pt>
                <c:pt idx="69">
                  <c:v>2.545833333333345</c:v>
                </c:pt>
                <c:pt idx="70">
                  <c:v>2.479166666666668</c:v>
                </c:pt>
                <c:pt idx="71">
                  <c:v>2.4124999999999908</c:v>
                </c:pt>
                <c:pt idx="72">
                  <c:v>2.3458333333333403</c:v>
                </c:pt>
                <c:pt idx="73">
                  <c:v>2.2750000000000092</c:v>
                </c:pt>
                <c:pt idx="74">
                  <c:v>2.208333333333332</c:v>
                </c:pt>
                <c:pt idx="75">
                  <c:v>2.1375</c:v>
                </c:pt>
                <c:pt idx="76">
                  <c:v>2.0624999999999893</c:v>
                </c:pt>
                <c:pt idx="77">
                  <c:v>1.9916666666666583</c:v>
                </c:pt>
                <c:pt idx="78">
                  <c:v>1.9166666666666732</c:v>
                </c:pt>
                <c:pt idx="79">
                  <c:v>1.845833333333342</c:v>
                </c:pt>
                <c:pt idx="80">
                  <c:v>1.7708333333333304</c:v>
                </c:pt>
                <c:pt idx="81">
                  <c:v>1.6958333333333453</c:v>
                </c:pt>
                <c:pt idx="82">
                  <c:v>1.6208333333333336</c:v>
                </c:pt>
                <c:pt idx="83">
                  <c:v>1.5458333333333218</c:v>
                </c:pt>
                <c:pt idx="84">
                  <c:v>1.4708333333333368</c:v>
                </c:pt>
                <c:pt idx="85">
                  <c:v>1.395833333333325</c:v>
                </c:pt>
                <c:pt idx="86">
                  <c:v>1.32083333333334</c:v>
                </c:pt>
                <c:pt idx="87">
                  <c:v>1.2458333333333282</c:v>
                </c:pt>
                <c:pt idx="88">
                  <c:v>1.1666666666666625</c:v>
                </c:pt>
                <c:pt idx="89">
                  <c:v>1.0916666666666774</c:v>
                </c:pt>
                <c:pt idx="90">
                  <c:v>1.0166666666666657</c:v>
                </c:pt>
                <c:pt idx="91">
                  <c:v>0.9458333333333346</c:v>
                </c:pt>
                <c:pt idx="92">
                  <c:v>0.8708333333333229</c:v>
                </c:pt>
                <c:pt idx="93">
                  <c:v>0.7958333333333378</c:v>
                </c:pt>
                <c:pt idx="94">
                  <c:v>0.7250000000000068</c:v>
                </c:pt>
                <c:pt idx="95">
                  <c:v>0.649999999999995</c:v>
                </c:pt>
                <c:pt idx="96">
                  <c:v>0.5791666666666639</c:v>
                </c:pt>
                <c:pt idx="97">
                  <c:v>0.5083333333333329</c:v>
                </c:pt>
                <c:pt idx="98">
                  <c:v>0.4375000000000018</c:v>
                </c:pt>
                <c:pt idx="99">
                  <c:v>0.3708333333333247</c:v>
                </c:pt>
                <c:pt idx="100">
                  <c:v>0.30416666666667425</c:v>
                </c:pt>
                <c:pt idx="101">
                  <c:v>0.23749999999999716</c:v>
                </c:pt>
                <c:pt idx="102">
                  <c:v>0.17083333333332007</c:v>
                </c:pt>
                <c:pt idx="103">
                  <c:v>0.10833333333332362</c:v>
                </c:pt>
                <c:pt idx="104">
                  <c:v>0.045833333333327175</c:v>
                </c:pt>
                <c:pt idx="105">
                  <c:v>-0.012499999999988631</c:v>
                </c:pt>
                <c:pt idx="106">
                  <c:v>-0.07083333333333108</c:v>
                </c:pt>
                <c:pt idx="107">
                  <c:v>-0.12916666666667354</c:v>
                </c:pt>
                <c:pt idx="108">
                  <c:v>-0.18333333333333535</c:v>
                </c:pt>
                <c:pt idx="109">
                  <c:v>-0.23749999999999716</c:v>
                </c:pt>
                <c:pt idx="110">
                  <c:v>-0.29166666666665897</c:v>
                </c:pt>
                <c:pt idx="111">
                  <c:v>-0.3416666666666668</c:v>
                </c:pt>
                <c:pt idx="112">
                  <c:v>-0.3916666666666746</c:v>
                </c:pt>
                <c:pt idx="113">
                  <c:v>-0.4375000000000018</c:v>
                </c:pt>
                <c:pt idx="114">
                  <c:v>-0.48333333333332895</c:v>
                </c:pt>
                <c:pt idx="115">
                  <c:v>-0.5250000000000021</c:v>
                </c:pt>
                <c:pt idx="116">
                  <c:v>-0.5666666666666753</c:v>
                </c:pt>
                <c:pt idx="117">
                  <c:v>-0.6041666666666679</c:v>
                </c:pt>
                <c:pt idx="118">
                  <c:v>-0.6416666666666604</c:v>
                </c:pt>
                <c:pt idx="119">
                  <c:v>-0.6749999999999989</c:v>
                </c:pt>
                <c:pt idx="120">
                  <c:v>-0.7083333333333375</c:v>
                </c:pt>
                <c:pt idx="121">
                  <c:v>-0.7374999999999954</c:v>
                </c:pt>
                <c:pt idx="122">
                  <c:v>-0.7666666666666799</c:v>
                </c:pt>
                <c:pt idx="123">
                  <c:v>-0.7916666666666572</c:v>
                </c:pt>
                <c:pt idx="124">
                  <c:v>-0.8166666666666611</c:v>
                </c:pt>
                <c:pt idx="125">
                  <c:v>-0.837500000000011</c:v>
                </c:pt>
                <c:pt idx="126">
                  <c:v>-0.8583333333333343</c:v>
                </c:pt>
                <c:pt idx="127">
                  <c:v>-0.8750000000000036</c:v>
                </c:pt>
                <c:pt idx="128">
                  <c:v>-0.8874999999999922</c:v>
                </c:pt>
                <c:pt idx="129">
                  <c:v>-0.9000000000000075</c:v>
                </c:pt>
                <c:pt idx="130">
                  <c:v>-0.9083333333333421</c:v>
                </c:pt>
                <c:pt idx="131">
                  <c:v>-0.9166666666666767</c:v>
                </c:pt>
                <c:pt idx="132">
                  <c:v>-0.9208333333333307</c:v>
                </c:pt>
                <c:pt idx="133">
                  <c:v>-0.9250000000000114</c:v>
                </c:pt>
                <c:pt idx="134">
                  <c:v>-0.9208333333333307</c:v>
                </c:pt>
                <c:pt idx="135">
                  <c:v>-0.9208333333333307</c:v>
                </c:pt>
                <c:pt idx="136">
                  <c:v>-0.9124999999999961</c:v>
                </c:pt>
                <c:pt idx="137">
                  <c:v>-0.9083333333333421</c:v>
                </c:pt>
                <c:pt idx="138">
                  <c:v>-0.8958333333333268</c:v>
                </c:pt>
                <c:pt idx="139">
                  <c:v>-0.8833333333333382</c:v>
                </c:pt>
                <c:pt idx="140">
                  <c:v>-0.8708333333333229</c:v>
                </c:pt>
                <c:pt idx="141">
                  <c:v>-0.8541666666666536</c:v>
                </c:pt>
                <c:pt idx="142">
                  <c:v>-0.8333333333333304</c:v>
                </c:pt>
                <c:pt idx="143">
                  <c:v>-0.8125000000000071</c:v>
                </c:pt>
                <c:pt idx="144">
                  <c:v>-0.7916666666666572</c:v>
                </c:pt>
                <c:pt idx="145">
                  <c:v>-0.7666666666666799</c:v>
                </c:pt>
                <c:pt idx="146">
                  <c:v>-0.7374999999999954</c:v>
                </c:pt>
                <c:pt idx="147">
                  <c:v>-0.7083333333333375</c:v>
                </c:pt>
                <c:pt idx="148">
                  <c:v>-0.6791666666666796</c:v>
                </c:pt>
                <c:pt idx="149">
                  <c:v>-0.645833333333341</c:v>
                </c:pt>
                <c:pt idx="150">
                  <c:v>-0.6125000000000025</c:v>
                </c:pt>
                <c:pt idx="151">
                  <c:v>-0.57500000000001</c:v>
                </c:pt>
                <c:pt idx="152">
                  <c:v>-0.5374999999999908</c:v>
                </c:pt>
                <c:pt idx="153">
                  <c:v>-0.45416666666667105</c:v>
                </c:pt>
                <c:pt idx="154">
                  <c:v>-0.45833333333332504</c:v>
                </c:pt>
                <c:pt idx="155">
                  <c:v>-0.41249999999999787</c:v>
                </c:pt>
                <c:pt idx="156">
                  <c:v>-0.3708333333333247</c:v>
                </c:pt>
                <c:pt idx="157">
                  <c:v>-0.3249999999999975</c:v>
                </c:pt>
                <c:pt idx="158">
                  <c:v>-0.27916666666667034</c:v>
                </c:pt>
                <c:pt idx="159">
                  <c:v>-0.23333333333334316</c:v>
                </c:pt>
                <c:pt idx="160">
                  <c:v>-0.18333333333333535</c:v>
                </c:pt>
                <c:pt idx="161">
                  <c:v>-0.13333333333332753</c:v>
                </c:pt>
                <c:pt idx="162">
                  <c:v>-0.08333333333334636</c:v>
                </c:pt>
                <c:pt idx="163">
                  <c:v>-0.029166666666657903</c:v>
                </c:pt>
                <c:pt idx="164">
                  <c:v>0.020833333333323267</c:v>
                </c:pt>
                <c:pt idx="165">
                  <c:v>0.07500000000001172</c:v>
                </c:pt>
                <c:pt idx="166">
                  <c:v>0.12916666666667354</c:v>
                </c:pt>
                <c:pt idx="167">
                  <c:v>0.18333333333333535</c:v>
                </c:pt>
                <c:pt idx="168">
                  <c:v>0.23749999999999716</c:v>
                </c:pt>
                <c:pt idx="169">
                  <c:v>0.29166666666665897</c:v>
                </c:pt>
                <c:pt idx="170">
                  <c:v>0.3458333333333208</c:v>
                </c:pt>
                <c:pt idx="171">
                  <c:v>0.40000000000000924</c:v>
                </c:pt>
                <c:pt idx="172">
                  <c:v>0.45416666666667105</c:v>
                </c:pt>
                <c:pt idx="173">
                  <c:v>0.5083333333333329</c:v>
                </c:pt>
                <c:pt idx="174">
                  <c:v>0.5624999999999947</c:v>
                </c:pt>
                <c:pt idx="175">
                  <c:v>0.6166666666666565</c:v>
                </c:pt>
                <c:pt idx="176">
                  <c:v>0.6708333333333449</c:v>
                </c:pt>
                <c:pt idx="177">
                  <c:v>0.7250000000000068</c:v>
                </c:pt>
                <c:pt idx="178">
                  <c:v>0.7749999999999879</c:v>
                </c:pt>
                <c:pt idx="179">
                  <c:v>0.8249999999999957</c:v>
                </c:pt>
                <c:pt idx="180">
                  <c:v>0.8750000000000036</c:v>
                </c:pt>
                <c:pt idx="181">
                  <c:v>0.9250000000000114</c:v>
                </c:pt>
                <c:pt idx="182">
                  <c:v>0.9749999999999925</c:v>
                </c:pt>
                <c:pt idx="183">
                  <c:v>1.0208333333333464</c:v>
                </c:pt>
                <c:pt idx="184">
                  <c:v>1.0666666666666735</c:v>
                </c:pt>
                <c:pt idx="185">
                  <c:v>1.10833333333332</c:v>
                </c:pt>
                <c:pt idx="186">
                  <c:v>1.154166666666674</c:v>
                </c:pt>
                <c:pt idx="187">
                  <c:v>1.1958333333333204</c:v>
                </c:pt>
                <c:pt idx="188">
                  <c:v>1.2333333333333396</c:v>
                </c:pt>
                <c:pt idx="189">
                  <c:v>1.2708333333333321</c:v>
                </c:pt>
                <c:pt idx="190">
                  <c:v>1.3083333333333247</c:v>
                </c:pt>
                <c:pt idx="191">
                  <c:v>1.3458333333333439</c:v>
                </c:pt>
                <c:pt idx="192">
                  <c:v>1.3791666666666558</c:v>
                </c:pt>
                <c:pt idx="193">
                  <c:v>1.4083333333333403</c:v>
                </c:pt>
                <c:pt idx="194">
                  <c:v>1.4416666666666789</c:v>
                </c:pt>
                <c:pt idx="195">
                  <c:v>1.4666666666666561</c:v>
                </c:pt>
                <c:pt idx="196">
                  <c:v>1.49166666666666</c:v>
                </c:pt>
                <c:pt idx="197">
                  <c:v>1.516666666666664</c:v>
                </c:pt>
                <c:pt idx="198">
                  <c:v>1.5374999999999872</c:v>
                </c:pt>
                <c:pt idx="199">
                  <c:v>1.5583333333333371</c:v>
                </c:pt>
                <c:pt idx="200">
                  <c:v>1.5750000000000064</c:v>
                </c:pt>
                <c:pt idx="201">
                  <c:v>1.5916666666666757</c:v>
                </c:pt>
                <c:pt idx="202">
                  <c:v>1.6000000000000103</c:v>
                </c:pt>
                <c:pt idx="203">
                  <c:v>1.6125</c:v>
                </c:pt>
                <c:pt idx="204">
                  <c:v>1.6208333333333336</c:v>
                </c:pt>
                <c:pt idx="205">
                  <c:v>1.6249999999999876</c:v>
                </c:pt>
                <c:pt idx="206">
                  <c:v>1.6249999999999876</c:v>
                </c:pt>
                <c:pt idx="207">
                  <c:v>1.6249999999999876</c:v>
                </c:pt>
                <c:pt idx="208">
                  <c:v>1.6249999999999876</c:v>
                </c:pt>
                <c:pt idx="209">
                  <c:v>1.6166666666666796</c:v>
                </c:pt>
                <c:pt idx="210">
                  <c:v>1.608333333333345</c:v>
                </c:pt>
                <c:pt idx="211">
                  <c:v>1.6000000000000103</c:v>
                </c:pt>
                <c:pt idx="212">
                  <c:v>1.587499999999995</c:v>
                </c:pt>
                <c:pt idx="213">
                  <c:v>1.5708333333333258</c:v>
                </c:pt>
                <c:pt idx="214">
                  <c:v>1.55</c:v>
                </c:pt>
                <c:pt idx="215">
                  <c:v>1.5333333333333332</c:v>
                </c:pt>
                <c:pt idx="216">
                  <c:v>1.5083333333333293</c:v>
                </c:pt>
                <c:pt idx="217">
                  <c:v>1.4833333333333254</c:v>
                </c:pt>
                <c:pt idx="218">
                  <c:v>1.4541666666666675</c:v>
                </c:pt>
                <c:pt idx="219">
                  <c:v>1.4250000000000096</c:v>
                </c:pt>
                <c:pt idx="220">
                  <c:v>1.391666666666671</c:v>
                </c:pt>
                <c:pt idx="221">
                  <c:v>1.3583333333333325</c:v>
                </c:pt>
                <c:pt idx="222">
                  <c:v>1.32083333333334</c:v>
                </c:pt>
                <c:pt idx="223">
                  <c:v>1.2791666666666668</c:v>
                </c:pt>
                <c:pt idx="224">
                  <c:v>1.2374999999999936</c:v>
                </c:pt>
                <c:pt idx="225">
                  <c:v>1.1916666666666664</c:v>
                </c:pt>
                <c:pt idx="226">
                  <c:v>1.1458333333333393</c:v>
                </c:pt>
                <c:pt idx="227">
                  <c:v>1.0958333333333314</c:v>
                </c:pt>
                <c:pt idx="228">
                  <c:v>1.0458333333333236</c:v>
                </c:pt>
                <c:pt idx="229">
                  <c:v>0.9916666666666618</c:v>
                </c:pt>
                <c:pt idx="230">
                  <c:v>0.9375</c:v>
                </c:pt>
                <c:pt idx="231">
                  <c:v>0.8791666666666575</c:v>
                </c:pt>
                <c:pt idx="232">
                  <c:v>0.8208333333333417</c:v>
                </c:pt>
                <c:pt idx="233">
                  <c:v>0.7583333333333453</c:v>
                </c:pt>
                <c:pt idx="234">
                  <c:v>0.6958333333333222</c:v>
                </c:pt>
                <c:pt idx="235">
                  <c:v>0.6333333333333258</c:v>
                </c:pt>
                <c:pt idx="236">
                  <c:v>0.5624999999999947</c:v>
                </c:pt>
                <c:pt idx="237">
                  <c:v>0.49583333333334423</c:v>
                </c:pt>
                <c:pt idx="238">
                  <c:v>0.42500000000001315</c:v>
                </c:pt>
                <c:pt idx="239">
                  <c:v>0.3541666666666554</c:v>
                </c:pt>
                <c:pt idx="240">
                  <c:v>0.27916666666667034</c:v>
                </c:pt>
                <c:pt idx="241">
                  <c:v>0.07916666666666572</c:v>
                </c:pt>
                <c:pt idx="242">
                  <c:v>0.1249999999999929</c:v>
                </c:pt>
                <c:pt idx="243">
                  <c:v>0.045833333333327175</c:v>
                </c:pt>
                <c:pt idx="244">
                  <c:v>-0.033333333333338544</c:v>
                </c:pt>
                <c:pt idx="245">
                  <c:v>-0.11250000000000426</c:v>
                </c:pt>
                <c:pt idx="246">
                  <c:v>-0.19583333333332398</c:v>
                </c:pt>
                <c:pt idx="247">
                  <c:v>-0.2749999999999897</c:v>
                </c:pt>
                <c:pt idx="248">
                  <c:v>-0.35833333333333606</c:v>
                </c:pt>
                <c:pt idx="249">
                  <c:v>-0.4458333333333364</c:v>
                </c:pt>
                <c:pt idx="250">
                  <c:v>-0.5291666666666561</c:v>
                </c:pt>
                <c:pt idx="251">
                  <c:v>-0.6166666666666565</c:v>
                </c:pt>
                <c:pt idx="252">
                  <c:v>-0.7041666666666568</c:v>
                </c:pt>
                <c:pt idx="253">
                  <c:v>-0.7875000000000032</c:v>
                </c:pt>
                <c:pt idx="254">
                  <c:v>-0.8750000000000036</c:v>
                </c:pt>
                <c:pt idx="255">
                  <c:v>-0.9625000000000039</c:v>
                </c:pt>
                <c:pt idx="256">
                  <c:v>-1.0541666666666583</c:v>
                </c:pt>
                <c:pt idx="257">
                  <c:v>-1.1416666666666586</c:v>
                </c:pt>
                <c:pt idx="258">
                  <c:v>-1.229166666666659</c:v>
                </c:pt>
                <c:pt idx="259">
                  <c:v>-1.3166666666666593</c:v>
                </c:pt>
                <c:pt idx="260">
                  <c:v>-1.4083333333333403</c:v>
                </c:pt>
                <c:pt idx="261">
                  <c:v>-1.4958333333333407</c:v>
                </c:pt>
                <c:pt idx="262">
                  <c:v>-1.583333333333341</c:v>
                </c:pt>
                <c:pt idx="263">
                  <c:v>-1.675</c:v>
                </c:pt>
                <c:pt idx="264">
                  <c:v>-1.7625</c:v>
                </c:pt>
                <c:pt idx="265">
                  <c:v>-1.85</c:v>
                </c:pt>
                <c:pt idx="266">
                  <c:v>-1.9375</c:v>
                </c:pt>
                <c:pt idx="267">
                  <c:v>-2.025</c:v>
                </c:pt>
                <c:pt idx="268">
                  <c:v>-2.1125</c:v>
                </c:pt>
                <c:pt idx="269">
                  <c:v>-2.1958333333333435</c:v>
                </c:pt>
                <c:pt idx="270">
                  <c:v>-2.283333333333344</c:v>
                </c:pt>
                <c:pt idx="271">
                  <c:v>-2.3666666666666636</c:v>
                </c:pt>
                <c:pt idx="272">
                  <c:v>-2.45000000000001</c:v>
                </c:pt>
                <c:pt idx="273">
                  <c:v>-2.5333333333333297</c:v>
                </c:pt>
                <c:pt idx="274">
                  <c:v>-2.6125</c:v>
                </c:pt>
                <c:pt idx="275">
                  <c:v>-2.691666666666661</c:v>
                </c:pt>
                <c:pt idx="276">
                  <c:v>-2.770833333333327</c:v>
                </c:pt>
                <c:pt idx="277">
                  <c:v>-2.8458333333333385</c:v>
                </c:pt>
                <c:pt idx="278">
                  <c:v>-2.9208333333333236</c:v>
                </c:pt>
                <c:pt idx="279">
                  <c:v>-2.9958333333333353</c:v>
                </c:pt>
                <c:pt idx="280">
                  <c:v>-3.0666666666666664</c:v>
                </c:pt>
                <c:pt idx="281">
                  <c:v>-3.1375</c:v>
                </c:pt>
                <c:pt idx="282">
                  <c:v>-3.2083333333333286</c:v>
                </c:pt>
                <c:pt idx="283">
                  <c:v>-3.270833333333325</c:v>
                </c:pt>
                <c:pt idx="284">
                  <c:v>-3.3375</c:v>
                </c:pt>
                <c:pt idx="285">
                  <c:v>-3.4</c:v>
                </c:pt>
                <c:pt idx="286">
                  <c:v>-3.458333333333341</c:v>
                </c:pt>
                <c:pt idx="287">
                  <c:v>-3.516666666666657</c:v>
                </c:pt>
                <c:pt idx="288">
                  <c:v>-3.5708333333333453</c:v>
                </c:pt>
                <c:pt idx="289">
                  <c:v>-3.625000000000007</c:v>
                </c:pt>
                <c:pt idx="290">
                  <c:v>-3.6749999999999883</c:v>
                </c:pt>
                <c:pt idx="291">
                  <c:v>-3.725</c:v>
                </c:pt>
                <c:pt idx="292">
                  <c:v>-3.7708333333333233</c:v>
                </c:pt>
                <c:pt idx="293">
                  <c:v>-3.8125</c:v>
                </c:pt>
                <c:pt idx="294">
                  <c:v>-3.8541666666666696</c:v>
                </c:pt>
                <c:pt idx="295">
                  <c:v>-3.891666666666662</c:v>
                </c:pt>
                <c:pt idx="296">
                  <c:v>-3.925</c:v>
                </c:pt>
                <c:pt idx="297">
                  <c:v>-3.9583333333333393</c:v>
                </c:pt>
                <c:pt idx="298">
                  <c:v>-3.9875</c:v>
                </c:pt>
                <c:pt idx="299">
                  <c:v>-4.0125</c:v>
                </c:pt>
                <c:pt idx="300">
                  <c:v>-4.037500000000005</c:v>
                </c:pt>
                <c:pt idx="301">
                  <c:v>-4.054166666666674</c:v>
                </c:pt>
                <c:pt idx="302">
                  <c:v>-4.0708333333333435</c:v>
                </c:pt>
                <c:pt idx="303">
                  <c:v>-4.087500000000013</c:v>
                </c:pt>
                <c:pt idx="304">
                  <c:v>-4.095833333333321</c:v>
                </c:pt>
                <c:pt idx="305">
                  <c:v>-4.104166666666655</c:v>
                </c:pt>
                <c:pt idx="306">
                  <c:v>-4.108333333333336</c:v>
                </c:pt>
                <c:pt idx="307">
                  <c:v>-4.108333333333336</c:v>
                </c:pt>
                <c:pt idx="308">
                  <c:v>-4.104166666666655</c:v>
                </c:pt>
                <c:pt idx="309">
                  <c:v>-4.095833333333321</c:v>
                </c:pt>
                <c:pt idx="310">
                  <c:v>-4.087500000000013</c:v>
                </c:pt>
                <c:pt idx="311">
                  <c:v>-4.075</c:v>
                </c:pt>
                <c:pt idx="312">
                  <c:v>-4.054166666666674</c:v>
                </c:pt>
                <c:pt idx="313">
                  <c:v>-4.033333333333324</c:v>
                </c:pt>
                <c:pt idx="314">
                  <c:v>-4.00833333333332</c:v>
                </c:pt>
                <c:pt idx="315">
                  <c:v>-3.983333333333343</c:v>
                </c:pt>
                <c:pt idx="316">
                  <c:v>-3.95</c:v>
                </c:pt>
                <c:pt idx="317">
                  <c:v>-3.912500000000012</c:v>
                </c:pt>
                <c:pt idx="318">
                  <c:v>-3.874999999999993</c:v>
                </c:pt>
                <c:pt idx="319">
                  <c:v>-3.8333333333333464</c:v>
                </c:pt>
                <c:pt idx="320">
                  <c:v>-3.7874999999999925</c:v>
                </c:pt>
                <c:pt idx="321">
                  <c:v>-3.7375000000000114</c:v>
                </c:pt>
                <c:pt idx="322">
                  <c:v>-3.683333333333323</c:v>
                </c:pt>
                <c:pt idx="323">
                  <c:v>-3.629166666666661</c:v>
                </c:pt>
                <c:pt idx="324">
                  <c:v>-3.5708333333333453</c:v>
                </c:pt>
                <c:pt idx="325">
                  <c:v>-3.508333333333322</c:v>
                </c:pt>
                <c:pt idx="326">
                  <c:v>-3.4416666666666718</c:v>
                </c:pt>
                <c:pt idx="327">
                  <c:v>-3.3708333333333407</c:v>
                </c:pt>
                <c:pt idx="328">
                  <c:v>-3.3000000000000096</c:v>
                </c:pt>
                <c:pt idx="329">
                  <c:v>-3.225</c:v>
                </c:pt>
                <c:pt idx="330">
                  <c:v>-3.145833333333332</c:v>
                </c:pt>
                <c:pt idx="331">
                  <c:v>-3.0666666666666664</c:v>
                </c:pt>
                <c:pt idx="332">
                  <c:v>-2.979166666666666</c:v>
                </c:pt>
                <c:pt idx="333">
                  <c:v>-2.8916666666666657</c:v>
                </c:pt>
                <c:pt idx="334">
                  <c:v>-2.8041666666666654</c:v>
                </c:pt>
                <c:pt idx="335">
                  <c:v>-2.7083333333333304</c:v>
                </c:pt>
                <c:pt idx="336">
                  <c:v>-2.6125</c:v>
                </c:pt>
                <c:pt idx="337">
                  <c:v>-2.5166666666666604</c:v>
                </c:pt>
                <c:pt idx="338">
                  <c:v>-2.4166666666666714</c:v>
                </c:pt>
                <c:pt idx="339">
                  <c:v>-2.3125</c:v>
                </c:pt>
                <c:pt idx="340">
                  <c:v>-2.204166666666678</c:v>
                </c:pt>
                <c:pt idx="341">
                  <c:v>-2.1000000000000085</c:v>
                </c:pt>
                <c:pt idx="342">
                  <c:v>-1.9875</c:v>
                </c:pt>
                <c:pt idx="343">
                  <c:v>-1.875</c:v>
                </c:pt>
                <c:pt idx="344">
                  <c:v>-1.7625</c:v>
                </c:pt>
                <c:pt idx="345">
                  <c:v>-1.6458333333333375</c:v>
                </c:pt>
                <c:pt idx="346">
                  <c:v>-1.5291666666666792</c:v>
                </c:pt>
                <c:pt idx="347">
                  <c:v>-1.4124999999999943</c:v>
                </c:pt>
                <c:pt idx="348">
                  <c:v>-1.2916666666666554</c:v>
                </c:pt>
                <c:pt idx="349">
                  <c:v>-1.1708333333333432</c:v>
                </c:pt>
                <c:pt idx="350">
                  <c:v>-1.05</c:v>
                </c:pt>
                <c:pt idx="351">
                  <c:v>-0.9250000000000114</c:v>
                </c:pt>
                <c:pt idx="352">
                  <c:v>-0.8041666666666725</c:v>
                </c:pt>
                <c:pt idx="353">
                  <c:v>-0.6791666666666796</c:v>
                </c:pt>
                <c:pt idx="354">
                  <c:v>-0.5583333333333407</c:v>
                </c:pt>
                <c:pt idx="355">
                  <c:v>-0.43333333333332114</c:v>
                </c:pt>
                <c:pt idx="356">
                  <c:v>-0.2958333333333396</c:v>
                </c:pt>
                <c:pt idx="357">
                  <c:v>-0.18333333333333535</c:v>
                </c:pt>
                <c:pt idx="358">
                  <c:v>-0.05833333333334245</c:v>
                </c:pt>
                <c:pt idx="359">
                  <c:v>0.06249999999999645</c:v>
                </c:pt>
                <c:pt idx="360">
                  <c:v>0.18749999999998934</c:v>
                </c:pt>
                <c:pt idx="361">
                  <c:v>0.30833333333332824</c:v>
                </c:pt>
                <c:pt idx="362">
                  <c:v>0.43333333333332114</c:v>
                </c:pt>
                <c:pt idx="363">
                  <c:v>0.55416666666666</c:v>
                </c:pt>
                <c:pt idx="364">
                  <c:v>0.6749999999999989</c:v>
                </c:pt>
                <c:pt idx="365">
                  <c:v>0.7916666666666572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časKorekce!$B$368:$B$732</c:f>
              <c:numCache>
                <c:ptCount val="365"/>
                <c:pt idx="0">
                  <c:v>0.9124999999999961</c:v>
                </c:pt>
                <c:pt idx="1">
                  <c:v>1.0291666666666544</c:v>
                </c:pt>
                <c:pt idx="2">
                  <c:v>1.1416666666666586</c:v>
                </c:pt>
                <c:pt idx="3">
                  <c:v>1.2583333333333435</c:v>
                </c:pt>
                <c:pt idx="4">
                  <c:v>1.3666666666666671</c:v>
                </c:pt>
                <c:pt idx="5">
                  <c:v>1.4791666666666714</c:v>
                </c:pt>
                <c:pt idx="6">
                  <c:v>1.587499999999995</c:v>
                </c:pt>
                <c:pt idx="7">
                  <c:v>1.6958333333333453</c:v>
                </c:pt>
                <c:pt idx="8">
                  <c:v>1.7999999999999883</c:v>
                </c:pt>
                <c:pt idx="9">
                  <c:v>1.9</c:v>
                </c:pt>
                <c:pt idx="10">
                  <c:v>1.999999999999993</c:v>
                </c:pt>
                <c:pt idx="11">
                  <c:v>2.095833333333328</c:v>
                </c:pt>
                <c:pt idx="12">
                  <c:v>2.191666666666663</c:v>
                </c:pt>
                <c:pt idx="13">
                  <c:v>2.283333333333344</c:v>
                </c:pt>
                <c:pt idx="14">
                  <c:v>2.3708333333333442</c:v>
                </c:pt>
                <c:pt idx="15">
                  <c:v>2.4583333333333446</c:v>
                </c:pt>
                <c:pt idx="16">
                  <c:v>2.5416666666666643</c:v>
                </c:pt>
                <c:pt idx="17">
                  <c:v>2.62083333333333</c:v>
                </c:pt>
                <c:pt idx="18">
                  <c:v>2.7</c:v>
                </c:pt>
                <c:pt idx="19">
                  <c:v>2.770833333333327</c:v>
                </c:pt>
                <c:pt idx="20">
                  <c:v>2.841666666666658</c:v>
                </c:pt>
                <c:pt idx="21">
                  <c:v>2.908333333333335</c:v>
                </c:pt>
                <c:pt idx="22">
                  <c:v>2.975000000000012</c:v>
                </c:pt>
                <c:pt idx="23">
                  <c:v>3.033333333333328</c:v>
                </c:pt>
                <c:pt idx="24">
                  <c:v>3.0916666666666703</c:v>
                </c:pt>
                <c:pt idx="25">
                  <c:v>3.145833333333332</c:v>
                </c:pt>
                <c:pt idx="26">
                  <c:v>3.19583333333334</c:v>
                </c:pt>
                <c:pt idx="27">
                  <c:v>3.245833333333321</c:v>
                </c:pt>
                <c:pt idx="28">
                  <c:v>3.2874999999999943</c:v>
                </c:pt>
                <c:pt idx="29">
                  <c:v>3.3291666666666675</c:v>
                </c:pt>
                <c:pt idx="30">
                  <c:v>3.36666666666666</c:v>
                </c:pt>
                <c:pt idx="31">
                  <c:v>3.4</c:v>
                </c:pt>
                <c:pt idx="32">
                  <c:v>3.433333333333337</c:v>
                </c:pt>
                <c:pt idx="33">
                  <c:v>3.458333333333341</c:v>
                </c:pt>
                <c:pt idx="34">
                  <c:v>3.483333333333345</c:v>
                </c:pt>
                <c:pt idx="35">
                  <c:v>3.5458333333333414</c:v>
                </c:pt>
                <c:pt idx="36">
                  <c:v>3.5208333333333375</c:v>
                </c:pt>
                <c:pt idx="37">
                  <c:v>3.5375000000000068</c:v>
                </c:pt>
                <c:pt idx="38">
                  <c:v>3.5458333333333414</c:v>
                </c:pt>
                <c:pt idx="39">
                  <c:v>3.554166666666676</c:v>
                </c:pt>
                <c:pt idx="40">
                  <c:v>3.55833333333333</c:v>
                </c:pt>
                <c:pt idx="41">
                  <c:v>3.5625000000000107</c:v>
                </c:pt>
                <c:pt idx="42">
                  <c:v>3.55833333333333</c:v>
                </c:pt>
                <c:pt idx="43">
                  <c:v>3.554166666666676</c:v>
                </c:pt>
                <c:pt idx="44">
                  <c:v>3.5458333333333414</c:v>
                </c:pt>
                <c:pt idx="45">
                  <c:v>3.533333333333326</c:v>
                </c:pt>
                <c:pt idx="46">
                  <c:v>3.516666666666657</c:v>
                </c:pt>
                <c:pt idx="47">
                  <c:v>3.4999999999999876</c:v>
                </c:pt>
                <c:pt idx="48">
                  <c:v>3.4791666666666643</c:v>
                </c:pt>
                <c:pt idx="49">
                  <c:v>3.458333333333341</c:v>
                </c:pt>
                <c:pt idx="50">
                  <c:v>3.4291666666666565</c:v>
                </c:pt>
                <c:pt idx="51">
                  <c:v>3.4</c:v>
                </c:pt>
                <c:pt idx="52">
                  <c:v>3.3708333333333407</c:v>
                </c:pt>
                <c:pt idx="53">
                  <c:v>3.3375</c:v>
                </c:pt>
                <c:pt idx="54">
                  <c:v>3.3000000000000096</c:v>
                </c:pt>
                <c:pt idx="55">
                  <c:v>3.2583333333333364</c:v>
                </c:pt>
                <c:pt idx="56">
                  <c:v>3.2166666666666632</c:v>
                </c:pt>
                <c:pt idx="57">
                  <c:v>3.17499999999999</c:v>
                </c:pt>
                <c:pt idx="58">
                  <c:v>3.129166666666663</c:v>
                </c:pt>
                <c:pt idx="59">
                  <c:v>3.079166666666655</c:v>
                </c:pt>
                <c:pt idx="60">
                  <c:v>3.029166666666674</c:v>
                </c:pt>
                <c:pt idx="61">
                  <c:v>2.975000000000012</c:v>
                </c:pt>
                <c:pt idx="62">
                  <c:v>2.9208333333333236</c:v>
                </c:pt>
                <c:pt idx="63">
                  <c:v>2.866666666666662</c:v>
                </c:pt>
                <c:pt idx="64">
                  <c:v>2.808333333333346</c:v>
                </c:pt>
                <c:pt idx="65">
                  <c:v>2.75</c:v>
                </c:pt>
                <c:pt idx="66">
                  <c:v>2.691666666666661</c:v>
                </c:pt>
                <c:pt idx="67">
                  <c:v>2.6291666666666647</c:v>
                </c:pt>
                <c:pt idx="68">
                  <c:v>2.5624999999999876</c:v>
                </c:pt>
                <c:pt idx="69">
                  <c:v>2.499999999999991</c:v>
                </c:pt>
                <c:pt idx="70">
                  <c:v>2.4333333333333407</c:v>
                </c:pt>
                <c:pt idx="71">
                  <c:v>2.3666666666666636</c:v>
                </c:pt>
                <c:pt idx="72">
                  <c:v>2.2958333333333325</c:v>
                </c:pt>
                <c:pt idx="73">
                  <c:v>2.225</c:v>
                </c:pt>
                <c:pt idx="74">
                  <c:v>2.1541666666666703</c:v>
                </c:pt>
                <c:pt idx="75">
                  <c:v>2.0833333333333393</c:v>
                </c:pt>
                <c:pt idx="76">
                  <c:v>2.012500000000008</c:v>
                </c:pt>
                <c:pt idx="77">
                  <c:v>1.9375</c:v>
                </c:pt>
                <c:pt idx="78">
                  <c:v>1.8625000000000114</c:v>
                </c:pt>
                <c:pt idx="79">
                  <c:v>1.7875</c:v>
                </c:pt>
                <c:pt idx="80">
                  <c:v>1.712499999999988</c:v>
                </c:pt>
                <c:pt idx="81">
                  <c:v>1.6375</c:v>
                </c:pt>
                <c:pt idx="82">
                  <c:v>1.5624999999999911</c:v>
                </c:pt>
                <c:pt idx="83">
                  <c:v>1.487500000000006</c:v>
                </c:pt>
                <c:pt idx="84">
                  <c:v>1.4124999999999943</c:v>
                </c:pt>
                <c:pt idx="85">
                  <c:v>1.3333333333333286</c:v>
                </c:pt>
                <c:pt idx="86">
                  <c:v>1.2583333333333435</c:v>
                </c:pt>
                <c:pt idx="87">
                  <c:v>1.1833333333333318</c:v>
                </c:pt>
                <c:pt idx="88">
                  <c:v>1.10833333333332</c:v>
                </c:pt>
                <c:pt idx="89">
                  <c:v>1.033333333333335</c:v>
                </c:pt>
                <c:pt idx="90">
                  <c:v>0.9583333333333233</c:v>
                </c:pt>
                <c:pt idx="91">
                  <c:v>0.8833333333333382</c:v>
                </c:pt>
                <c:pt idx="92">
                  <c:v>0.8125000000000071</c:v>
                </c:pt>
                <c:pt idx="93">
                  <c:v>0.7374999999999954</c:v>
                </c:pt>
                <c:pt idx="94">
                  <c:v>0.6666666666666643</c:v>
                </c:pt>
                <c:pt idx="95">
                  <c:v>0.5958333333333332</c:v>
                </c:pt>
                <c:pt idx="96">
                  <c:v>0.5250000000000021</c:v>
                </c:pt>
                <c:pt idx="97">
                  <c:v>0.45416666666667105</c:v>
                </c:pt>
                <c:pt idx="98">
                  <c:v>0.38749999999999396</c:v>
                </c:pt>
                <c:pt idx="99">
                  <c:v>0.3208333333333435</c:v>
                </c:pt>
                <c:pt idx="100">
                  <c:v>0.25416666666666643</c:v>
                </c:pt>
                <c:pt idx="101">
                  <c:v>0.19166666666666998</c:v>
                </c:pt>
                <c:pt idx="102">
                  <c:v>0.1249999999999929</c:v>
                </c:pt>
                <c:pt idx="103">
                  <c:v>0.06249999999999645</c:v>
                </c:pt>
                <c:pt idx="104">
                  <c:v>0.004166666666653995</c:v>
                </c:pt>
                <c:pt idx="105">
                  <c:v>-0.05833333333334245</c:v>
                </c:pt>
                <c:pt idx="106">
                  <c:v>-0.11250000000000426</c:v>
                </c:pt>
                <c:pt idx="107">
                  <c:v>-0.17083333333332007</c:v>
                </c:pt>
                <c:pt idx="108">
                  <c:v>-0.22500000000000853</c:v>
                </c:pt>
                <c:pt idx="109">
                  <c:v>-0.27916666666667034</c:v>
                </c:pt>
                <c:pt idx="110">
                  <c:v>-0.32916666666667815</c:v>
                </c:pt>
                <c:pt idx="111">
                  <c:v>-0.3791666666666593</c:v>
                </c:pt>
                <c:pt idx="112">
                  <c:v>-0.42916666666666714</c:v>
                </c:pt>
                <c:pt idx="113">
                  <c:v>-0.4749999999999943</c:v>
                </c:pt>
                <c:pt idx="114">
                  <c:v>-0.5166666666666675</c:v>
                </c:pt>
                <c:pt idx="115">
                  <c:v>-0.5583333333333407</c:v>
                </c:pt>
                <c:pt idx="116">
                  <c:v>-0.5999999999999872</c:v>
                </c:pt>
                <c:pt idx="117">
                  <c:v>-0.6375000000000064</c:v>
                </c:pt>
                <c:pt idx="118">
                  <c:v>-0.6708333333333449</c:v>
                </c:pt>
                <c:pt idx="119">
                  <c:v>-0.7041666666666568</c:v>
                </c:pt>
                <c:pt idx="120">
                  <c:v>-0.7374999999999954</c:v>
                </c:pt>
                <c:pt idx="121">
                  <c:v>-0.7624999999999993</c:v>
                </c:pt>
                <c:pt idx="122">
                  <c:v>-0.7916666666666572</c:v>
                </c:pt>
                <c:pt idx="123">
                  <c:v>-0.8125000000000071</c:v>
                </c:pt>
                <c:pt idx="124">
                  <c:v>-0.837500000000011</c:v>
                </c:pt>
                <c:pt idx="125">
                  <c:v>-0.8541666666666536</c:v>
                </c:pt>
                <c:pt idx="126">
                  <c:v>-0.8708333333333229</c:v>
                </c:pt>
                <c:pt idx="127">
                  <c:v>-0.8874999999999922</c:v>
                </c:pt>
                <c:pt idx="128">
                  <c:v>-0.8958333333333268</c:v>
                </c:pt>
                <c:pt idx="129">
                  <c:v>-0.9083333333333421</c:v>
                </c:pt>
                <c:pt idx="130">
                  <c:v>-0.9124999999999961</c:v>
                </c:pt>
                <c:pt idx="131">
                  <c:v>-0.9166666666666767</c:v>
                </c:pt>
                <c:pt idx="132">
                  <c:v>-0.9208333333333307</c:v>
                </c:pt>
                <c:pt idx="133">
                  <c:v>-0.9208333333333307</c:v>
                </c:pt>
                <c:pt idx="134">
                  <c:v>-0.9208333333333307</c:v>
                </c:pt>
                <c:pt idx="135">
                  <c:v>-0.9166666666666767</c:v>
                </c:pt>
                <c:pt idx="136">
                  <c:v>-0.9083333333333421</c:v>
                </c:pt>
                <c:pt idx="137">
                  <c:v>-0.9000000000000075</c:v>
                </c:pt>
                <c:pt idx="138">
                  <c:v>-0.8874999999999922</c:v>
                </c:pt>
                <c:pt idx="139">
                  <c:v>-0.8750000000000036</c:v>
                </c:pt>
                <c:pt idx="140">
                  <c:v>-0.8583333333333343</c:v>
                </c:pt>
                <c:pt idx="141">
                  <c:v>-0.841666666666665</c:v>
                </c:pt>
                <c:pt idx="142">
                  <c:v>-0.8208333333333417</c:v>
                </c:pt>
                <c:pt idx="143">
                  <c:v>-0.7999999999999918</c:v>
                </c:pt>
                <c:pt idx="144">
                  <c:v>-0.7749999999999879</c:v>
                </c:pt>
                <c:pt idx="145">
                  <c:v>-0.7500000000000107</c:v>
                </c:pt>
                <c:pt idx="146">
                  <c:v>-0.7208333333333261</c:v>
                </c:pt>
                <c:pt idx="147">
                  <c:v>-0.6916666666666682</c:v>
                </c:pt>
                <c:pt idx="148">
                  <c:v>-0.6583333333333297</c:v>
                </c:pt>
                <c:pt idx="149">
                  <c:v>-0.6249999999999911</c:v>
                </c:pt>
                <c:pt idx="150">
                  <c:v>-0.5874999999999986</c:v>
                </c:pt>
                <c:pt idx="151">
                  <c:v>-0.550000000000006</c:v>
                </c:pt>
                <c:pt idx="152">
                  <c:v>-0.5124999999999869</c:v>
                </c:pt>
                <c:pt idx="153">
                  <c:v>-0.4708333333333403</c:v>
                </c:pt>
                <c:pt idx="154">
                  <c:v>-0.42500000000001315</c:v>
                </c:pt>
                <c:pt idx="155">
                  <c:v>-0.38333333333333997</c:v>
                </c:pt>
                <c:pt idx="156">
                  <c:v>-0.3375000000000128</c:v>
                </c:pt>
                <c:pt idx="157">
                  <c:v>-0.29166666666665897</c:v>
                </c:pt>
                <c:pt idx="158">
                  <c:v>-0.2416666666666778</c:v>
                </c:pt>
                <c:pt idx="159">
                  <c:v>-0.19166666666666998</c:v>
                </c:pt>
                <c:pt idx="160">
                  <c:v>-0.14166666666666217</c:v>
                </c:pt>
                <c:pt idx="161">
                  <c:v>-0.09166666666665435</c:v>
                </c:pt>
                <c:pt idx="162">
                  <c:v>-0.04166666666667318</c:v>
                </c:pt>
                <c:pt idx="163">
                  <c:v>0.012499999999988631</c:v>
                </c:pt>
                <c:pt idx="164">
                  <c:v>0.06249999999999645</c:v>
                </c:pt>
                <c:pt idx="165">
                  <c:v>0.11666666666665826</c:v>
                </c:pt>
                <c:pt idx="166">
                  <c:v>0.17083333333332007</c:v>
                </c:pt>
                <c:pt idx="167">
                  <c:v>0.22500000000000853</c:v>
                </c:pt>
                <c:pt idx="168">
                  <c:v>0.27916666666667034</c:v>
                </c:pt>
                <c:pt idx="169">
                  <c:v>0.33333333333333215</c:v>
                </c:pt>
                <c:pt idx="170">
                  <c:v>0.38749999999999396</c:v>
                </c:pt>
                <c:pt idx="171">
                  <c:v>0.44166666666665577</c:v>
                </c:pt>
                <c:pt idx="172">
                  <c:v>0.49583333333334423</c:v>
                </c:pt>
                <c:pt idx="173">
                  <c:v>0.550000000000006</c:v>
                </c:pt>
                <c:pt idx="174">
                  <c:v>0.5999999999999872</c:v>
                </c:pt>
                <c:pt idx="175">
                  <c:v>0.6541666666666757</c:v>
                </c:pt>
                <c:pt idx="176">
                  <c:v>0.7083333333333375</c:v>
                </c:pt>
                <c:pt idx="177">
                  <c:v>0.7583333333333453</c:v>
                </c:pt>
                <c:pt idx="178">
                  <c:v>0.8083333333333265</c:v>
                </c:pt>
                <c:pt idx="179">
                  <c:v>0.8624999999999883</c:v>
                </c:pt>
                <c:pt idx="180">
                  <c:v>0.9083333333333421</c:v>
                </c:pt>
                <c:pt idx="181">
                  <c:v>0.9583333333333233</c:v>
                </c:pt>
                <c:pt idx="182">
                  <c:v>1.008333333333331</c:v>
                </c:pt>
                <c:pt idx="183">
                  <c:v>1.0541666666666583</c:v>
                </c:pt>
                <c:pt idx="184">
                  <c:v>1.100000000000012</c:v>
                </c:pt>
                <c:pt idx="185">
                  <c:v>1.1416666666666586</c:v>
                </c:pt>
                <c:pt idx="186">
                  <c:v>1.1833333333333318</c:v>
                </c:pt>
                <c:pt idx="187">
                  <c:v>1.225</c:v>
                </c:pt>
                <c:pt idx="188">
                  <c:v>1.2666666666666782</c:v>
                </c:pt>
                <c:pt idx="189">
                  <c:v>1.3041666666666707</c:v>
                </c:pt>
                <c:pt idx="190">
                  <c:v>1.3375000000000092</c:v>
                </c:pt>
                <c:pt idx="191">
                  <c:v>1.375</c:v>
                </c:pt>
                <c:pt idx="192">
                  <c:v>1.4041666666666597</c:v>
                </c:pt>
                <c:pt idx="193">
                  <c:v>1.4375</c:v>
                </c:pt>
                <c:pt idx="194">
                  <c:v>1.4625</c:v>
                </c:pt>
                <c:pt idx="195">
                  <c:v>1.49166666666666</c:v>
                </c:pt>
                <c:pt idx="196">
                  <c:v>1.51250000000001</c:v>
                </c:pt>
                <c:pt idx="197">
                  <c:v>1.5333333333333332</c:v>
                </c:pt>
                <c:pt idx="198">
                  <c:v>1.5541666666666565</c:v>
                </c:pt>
                <c:pt idx="199">
                  <c:v>1.5708333333333258</c:v>
                </c:pt>
                <c:pt idx="200">
                  <c:v>1.583333333333341</c:v>
                </c:pt>
                <c:pt idx="201">
                  <c:v>1.5958333333333297</c:v>
                </c:pt>
                <c:pt idx="202">
                  <c:v>1.608333333333345</c:v>
                </c:pt>
                <c:pt idx="203">
                  <c:v>1.6166666666666796</c:v>
                </c:pt>
                <c:pt idx="204">
                  <c:v>1.6208333333333336</c:v>
                </c:pt>
                <c:pt idx="205">
                  <c:v>1.6208333333333336</c:v>
                </c:pt>
                <c:pt idx="206">
                  <c:v>1.6208333333333336</c:v>
                </c:pt>
                <c:pt idx="207">
                  <c:v>1.6208333333333336</c:v>
                </c:pt>
                <c:pt idx="208">
                  <c:v>1.6166666666666796</c:v>
                </c:pt>
                <c:pt idx="209">
                  <c:v>1.608333333333345</c:v>
                </c:pt>
                <c:pt idx="210">
                  <c:v>1.6000000000000103</c:v>
                </c:pt>
                <c:pt idx="211">
                  <c:v>1.587499999999995</c:v>
                </c:pt>
                <c:pt idx="212">
                  <c:v>1.5708333333333258</c:v>
                </c:pt>
                <c:pt idx="213">
                  <c:v>1.5541666666666565</c:v>
                </c:pt>
                <c:pt idx="214">
                  <c:v>1.5374999999999872</c:v>
                </c:pt>
                <c:pt idx="215">
                  <c:v>1.516666666666664</c:v>
                </c:pt>
                <c:pt idx="216">
                  <c:v>1.49166666666666</c:v>
                </c:pt>
                <c:pt idx="217">
                  <c:v>1.4625</c:v>
                </c:pt>
                <c:pt idx="218">
                  <c:v>1.4333333333333442</c:v>
                </c:pt>
                <c:pt idx="219">
                  <c:v>1.4000000000000057</c:v>
                </c:pt>
                <c:pt idx="220">
                  <c:v>1.3666666666666671</c:v>
                </c:pt>
                <c:pt idx="221">
                  <c:v>1.3291666666666746</c:v>
                </c:pt>
                <c:pt idx="222">
                  <c:v>1.2916666666666554</c:v>
                </c:pt>
                <c:pt idx="223">
                  <c:v>1.2500000000000089</c:v>
                </c:pt>
                <c:pt idx="224">
                  <c:v>1.204166666666655</c:v>
                </c:pt>
                <c:pt idx="225">
                  <c:v>1.1583333333333279</c:v>
                </c:pt>
                <c:pt idx="226">
                  <c:v>1.1125</c:v>
                </c:pt>
                <c:pt idx="227">
                  <c:v>1.058333333333339</c:v>
                </c:pt>
                <c:pt idx="228">
                  <c:v>1.004166666666677</c:v>
                </c:pt>
                <c:pt idx="229">
                  <c:v>0.9499999999999886</c:v>
                </c:pt>
                <c:pt idx="230">
                  <c:v>0.8916666666666728</c:v>
                </c:pt>
                <c:pt idx="231">
                  <c:v>0.8333333333333304</c:v>
                </c:pt>
                <c:pt idx="232">
                  <c:v>0.7708333333333339</c:v>
                </c:pt>
                <c:pt idx="233">
                  <c:v>0.7083333333333375</c:v>
                </c:pt>
                <c:pt idx="234">
                  <c:v>0.645833333333341</c:v>
                </c:pt>
                <c:pt idx="235">
                  <c:v>0.57500000000001</c:v>
                </c:pt>
                <c:pt idx="236">
                  <c:v>0.5083333333333329</c:v>
                </c:pt>
                <c:pt idx="237">
                  <c:v>0.4375000000000018</c:v>
                </c:pt>
                <c:pt idx="238">
                  <c:v>0.3666666666666707</c:v>
                </c:pt>
                <c:pt idx="239">
                  <c:v>0.29166666666665897</c:v>
                </c:pt>
                <c:pt idx="240">
                  <c:v>0.22083333333332789</c:v>
                </c:pt>
                <c:pt idx="241">
                  <c:v>0.14166666666666217</c:v>
                </c:pt>
                <c:pt idx="242">
                  <c:v>0.06666666666667709</c:v>
                </c:pt>
                <c:pt idx="243">
                  <c:v>-0.012499999999988631</c:v>
                </c:pt>
                <c:pt idx="244">
                  <c:v>-0.09166666666665435</c:v>
                </c:pt>
                <c:pt idx="245">
                  <c:v>-0.1750000000000007</c:v>
                </c:pt>
                <c:pt idx="246">
                  <c:v>-0.25416666666666643</c:v>
                </c:pt>
                <c:pt idx="247">
                  <c:v>-0.3375000000000128</c:v>
                </c:pt>
                <c:pt idx="248">
                  <c:v>-0.4208333333333325</c:v>
                </c:pt>
                <c:pt idx="249">
                  <c:v>-0.5083333333333329</c:v>
                </c:pt>
                <c:pt idx="250">
                  <c:v>-0.5916666666666792</c:v>
                </c:pt>
                <c:pt idx="251">
                  <c:v>-0.6791666666666796</c:v>
                </c:pt>
                <c:pt idx="252">
                  <c:v>-0.7666666666666799</c:v>
                </c:pt>
                <c:pt idx="253">
                  <c:v>-0.8541666666666536</c:v>
                </c:pt>
                <c:pt idx="254">
                  <c:v>-0.941666666666654</c:v>
                </c:pt>
                <c:pt idx="255">
                  <c:v>-1.0291666666666544</c:v>
                </c:pt>
                <c:pt idx="256">
                  <c:v>-1.1208333333333353</c:v>
                </c:pt>
                <c:pt idx="257">
                  <c:v>-1.2083333333333357</c:v>
                </c:pt>
                <c:pt idx="258">
                  <c:v>-1.29999999999999</c:v>
                </c:pt>
                <c:pt idx="259">
                  <c:v>-1.3874999999999904</c:v>
                </c:pt>
                <c:pt idx="260">
                  <c:v>-1.4791666666666714</c:v>
                </c:pt>
                <c:pt idx="261">
                  <c:v>-1.5666666666666718</c:v>
                </c:pt>
                <c:pt idx="262">
                  <c:v>-1.6541666666666721</c:v>
                </c:pt>
                <c:pt idx="263">
                  <c:v>-1.7458333333333265</c:v>
                </c:pt>
                <c:pt idx="264">
                  <c:v>-1.8333333333333268</c:v>
                </c:pt>
                <c:pt idx="265">
                  <c:v>-1.9208333333333272</c:v>
                </c:pt>
                <c:pt idx="266">
                  <c:v>-2.0083333333333275</c:v>
                </c:pt>
                <c:pt idx="267">
                  <c:v>-2.095833333333328</c:v>
                </c:pt>
                <c:pt idx="268">
                  <c:v>-2.1791666666666742</c:v>
                </c:pt>
                <c:pt idx="269">
                  <c:v>-2.2666666666666746</c:v>
                </c:pt>
                <c:pt idx="270">
                  <c:v>-2.3499999999999943</c:v>
                </c:pt>
                <c:pt idx="271">
                  <c:v>-2.4333333333333407</c:v>
                </c:pt>
                <c:pt idx="272">
                  <c:v>-2.5125000000000064</c:v>
                </c:pt>
                <c:pt idx="273">
                  <c:v>-2.595833333333326</c:v>
                </c:pt>
                <c:pt idx="274">
                  <c:v>-2.674999999999992</c:v>
                </c:pt>
                <c:pt idx="275">
                  <c:v>-2.75</c:v>
                </c:pt>
                <c:pt idx="276">
                  <c:v>-2.8291666666666693</c:v>
                </c:pt>
                <c:pt idx="277">
                  <c:v>-2.9041666666666544</c:v>
                </c:pt>
                <c:pt idx="278">
                  <c:v>-2.979166666666666</c:v>
                </c:pt>
                <c:pt idx="279">
                  <c:v>-3.05</c:v>
                </c:pt>
                <c:pt idx="280">
                  <c:v>-3.1208333333333282</c:v>
                </c:pt>
                <c:pt idx="281">
                  <c:v>-3.1875000000000053</c:v>
                </c:pt>
                <c:pt idx="282">
                  <c:v>-3.2541666666666558</c:v>
                </c:pt>
                <c:pt idx="283">
                  <c:v>-3.320833333333333</c:v>
                </c:pt>
                <c:pt idx="284">
                  <c:v>-3.3833333333333293</c:v>
                </c:pt>
                <c:pt idx="285">
                  <c:v>-3.4458333333333258</c:v>
                </c:pt>
                <c:pt idx="286">
                  <c:v>-3.504166666666668</c:v>
                </c:pt>
                <c:pt idx="287">
                  <c:v>-3.516666666666657</c:v>
                </c:pt>
                <c:pt idx="288">
                  <c:v>-3.612499999999992</c:v>
                </c:pt>
                <c:pt idx="289">
                  <c:v>-3.6666666666666536</c:v>
                </c:pt>
                <c:pt idx="290">
                  <c:v>-3.7166666666666615</c:v>
                </c:pt>
                <c:pt idx="291">
                  <c:v>-3.7624999999999886</c:v>
                </c:pt>
                <c:pt idx="292">
                  <c:v>-3.804166666666662</c:v>
                </c:pt>
                <c:pt idx="293">
                  <c:v>-3.845833333333335</c:v>
                </c:pt>
                <c:pt idx="294">
                  <c:v>-3.887500000000008</c:v>
                </c:pt>
                <c:pt idx="295">
                  <c:v>-3.92083333333332</c:v>
                </c:pt>
                <c:pt idx="296">
                  <c:v>-3.9541666666666586</c:v>
                </c:pt>
                <c:pt idx="297">
                  <c:v>-3.983333333333343</c:v>
                </c:pt>
                <c:pt idx="298">
                  <c:v>-4.00833333333332</c:v>
                </c:pt>
                <c:pt idx="299">
                  <c:v>-4.033333333333324</c:v>
                </c:pt>
                <c:pt idx="300">
                  <c:v>-4.054166666666674</c:v>
                </c:pt>
                <c:pt idx="301">
                  <c:v>-4.0708333333333435</c:v>
                </c:pt>
                <c:pt idx="302">
                  <c:v>-4.083333333333332</c:v>
                </c:pt>
                <c:pt idx="303">
                  <c:v>-4.095833333333321</c:v>
                </c:pt>
                <c:pt idx="304">
                  <c:v>-4.104166666666655</c:v>
                </c:pt>
                <c:pt idx="305">
                  <c:v>-4.108333333333336</c:v>
                </c:pt>
                <c:pt idx="306">
                  <c:v>-4.108333333333336</c:v>
                </c:pt>
                <c:pt idx="307">
                  <c:v>-4.104166666666655</c:v>
                </c:pt>
                <c:pt idx="308">
                  <c:v>-4.095833333333321</c:v>
                </c:pt>
                <c:pt idx="309">
                  <c:v>-4.087500000000013</c:v>
                </c:pt>
                <c:pt idx="310">
                  <c:v>-4.075</c:v>
                </c:pt>
                <c:pt idx="311">
                  <c:v>-4.058333333333328</c:v>
                </c:pt>
                <c:pt idx="312">
                  <c:v>-4.037500000000005</c:v>
                </c:pt>
                <c:pt idx="313">
                  <c:v>-4.016666666666655</c:v>
                </c:pt>
                <c:pt idx="314">
                  <c:v>-3.9875</c:v>
                </c:pt>
                <c:pt idx="315">
                  <c:v>-3.9583333333333393</c:v>
                </c:pt>
                <c:pt idx="316">
                  <c:v>-3.925</c:v>
                </c:pt>
                <c:pt idx="317">
                  <c:v>-3.887500000000008</c:v>
                </c:pt>
                <c:pt idx="318">
                  <c:v>-3.845833333333335</c:v>
                </c:pt>
                <c:pt idx="319">
                  <c:v>-3.800000000000008</c:v>
                </c:pt>
                <c:pt idx="320">
                  <c:v>-3.754166666666654</c:v>
                </c:pt>
                <c:pt idx="321">
                  <c:v>-3.704166666666673</c:v>
                </c:pt>
                <c:pt idx="322">
                  <c:v>-3.6458333333333304</c:v>
                </c:pt>
                <c:pt idx="323">
                  <c:v>-3.587499999999988</c:v>
                </c:pt>
                <c:pt idx="324">
                  <c:v>-3.529166666666672</c:v>
                </c:pt>
                <c:pt idx="325">
                  <c:v>-3.462499999999995</c:v>
                </c:pt>
                <c:pt idx="326">
                  <c:v>-3.3958333333333446</c:v>
                </c:pt>
                <c:pt idx="327">
                  <c:v>-3.320833333333333</c:v>
                </c:pt>
                <c:pt idx="328">
                  <c:v>-3.245833333333321</c:v>
                </c:pt>
                <c:pt idx="329">
                  <c:v>-3.170833333333336</c:v>
                </c:pt>
                <c:pt idx="330">
                  <c:v>-3.0874999999999897</c:v>
                </c:pt>
                <c:pt idx="331">
                  <c:v>-3.00416666666667</c:v>
                </c:pt>
                <c:pt idx="332">
                  <c:v>-2.9166666666666696</c:v>
                </c:pt>
                <c:pt idx="333">
                  <c:v>-2.8249999999999886</c:v>
                </c:pt>
                <c:pt idx="334">
                  <c:v>-2.7333333333333343</c:v>
                </c:pt>
                <c:pt idx="335">
                  <c:v>-2.6375</c:v>
                </c:pt>
                <c:pt idx="336">
                  <c:v>-2.5375000000000103</c:v>
                </c:pt>
                <c:pt idx="337">
                  <c:v>-2.4374999999999947</c:v>
                </c:pt>
                <c:pt idx="338">
                  <c:v>-2.333333333333325</c:v>
                </c:pt>
                <c:pt idx="339">
                  <c:v>-2.2291666666666554</c:v>
                </c:pt>
                <c:pt idx="340">
                  <c:v>-2.120833333333332</c:v>
                </c:pt>
                <c:pt idx="341">
                  <c:v>-2.012500000000008</c:v>
                </c:pt>
                <c:pt idx="342">
                  <c:v>-1.9</c:v>
                </c:pt>
                <c:pt idx="343">
                  <c:v>-1.7875</c:v>
                </c:pt>
                <c:pt idx="344">
                  <c:v>-1.675</c:v>
                </c:pt>
                <c:pt idx="345">
                  <c:v>-1.5583333333333371</c:v>
                </c:pt>
                <c:pt idx="346">
                  <c:v>-1.4416666666666789</c:v>
                </c:pt>
                <c:pt idx="347">
                  <c:v>-1.32083333333334</c:v>
                </c:pt>
                <c:pt idx="348">
                  <c:v>-1.204166666666655</c:v>
                </c:pt>
                <c:pt idx="349">
                  <c:v>-1.0833333333333428</c:v>
                </c:pt>
                <c:pt idx="350">
                  <c:v>-0.9625000000000039</c:v>
                </c:pt>
                <c:pt idx="351">
                  <c:v>-0.837500000000011</c:v>
                </c:pt>
                <c:pt idx="352">
                  <c:v>-0.7166666666666721</c:v>
                </c:pt>
                <c:pt idx="353">
                  <c:v>-0.5916666666666792</c:v>
                </c:pt>
                <c:pt idx="354">
                  <c:v>-0.4666666666666597</c:v>
                </c:pt>
                <c:pt idx="355">
                  <c:v>-0.3416666666666668</c:v>
                </c:pt>
                <c:pt idx="356">
                  <c:v>-0.2166666666666739</c:v>
                </c:pt>
                <c:pt idx="357">
                  <c:v>-0.09583333333333499</c:v>
                </c:pt>
                <c:pt idx="358">
                  <c:v>0.029166666666657903</c:v>
                </c:pt>
                <c:pt idx="359">
                  <c:v>0.15416666666667744</c:v>
                </c:pt>
                <c:pt idx="360">
                  <c:v>0.27916666666667034</c:v>
                </c:pt>
                <c:pt idx="361">
                  <c:v>0.40000000000000924</c:v>
                </c:pt>
                <c:pt idx="362">
                  <c:v>0.5208333333333215</c:v>
                </c:pt>
                <c:pt idx="363">
                  <c:v>0.645833333333341</c:v>
                </c:pt>
                <c:pt idx="364">
                  <c:v>0.7624999999999993</c:v>
                </c:pt>
              </c:numCache>
            </c:numRef>
          </c:val>
          <c:smooth val="0"/>
        </c:ser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5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80" verticalDpi="18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0</xdr:rowOff>
    </xdr:from>
    <xdr:to>
      <xdr:col>17</xdr:col>
      <xdr:colOff>180975</xdr:colOff>
      <xdr:row>37</xdr:row>
      <xdr:rowOff>152400</xdr:rowOff>
    </xdr:to>
    <xdr:graphicFrame>
      <xdr:nvGraphicFramePr>
        <xdr:cNvPr id="1" name="Chart 2"/>
        <xdr:cNvGraphicFramePr/>
      </xdr:nvGraphicFramePr>
      <xdr:xfrm>
        <a:off x="1704975" y="161925"/>
        <a:ext cx="87344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workbookViewId="0" topLeftCell="A1">
      <selection activeCell="S3" sqref="S3:S71"/>
    </sheetView>
  </sheetViews>
  <sheetFormatPr defaultColWidth="9.140625" defaultRowHeight="12.75"/>
  <cols>
    <col min="1" max="1" width="5.57421875" style="3" customWidth="1"/>
    <col min="3" max="3" width="6.28125" style="0" customWidth="1"/>
    <col min="4" max="5" width="14.140625" style="10" customWidth="1"/>
    <col min="6" max="6" width="3.00390625" style="77" bestFit="1" customWidth="1"/>
    <col min="7" max="8" width="13.8515625" style="98" customWidth="1"/>
    <col min="9" max="9" width="21.28125" style="88" customWidth="1"/>
    <col min="10" max="10" width="7.421875" style="98" customWidth="1"/>
    <col min="11" max="11" width="9.57421875" style="132" bestFit="1" customWidth="1"/>
    <col min="12" max="12" width="13.7109375" style="132" customWidth="1"/>
    <col min="13" max="13" width="6.57421875" style="132" bestFit="1" customWidth="1"/>
    <col min="14" max="14" width="13.7109375" style="132" customWidth="1"/>
    <col min="15" max="15" width="43.00390625" style="0" bestFit="1" customWidth="1"/>
    <col min="16" max="16" width="5.8515625" style="1" customWidth="1"/>
    <col min="17" max="17" width="5.421875" style="1" customWidth="1"/>
    <col min="18" max="18" width="9.8515625" style="2" bestFit="1" customWidth="1"/>
    <col min="19" max="19" width="43.00390625" style="0" customWidth="1"/>
    <col min="20" max="20" width="5.8515625" style="1" customWidth="1"/>
    <col min="21" max="21" width="5.421875" style="1" customWidth="1"/>
    <col min="22" max="22" width="9.8515625" style="2" customWidth="1"/>
    <col min="23" max="23" width="4.421875" style="17" customWidth="1"/>
    <col min="24" max="24" width="4.57421875" style="0" customWidth="1"/>
    <col min="25" max="25" width="4.421875" style="0" customWidth="1"/>
    <col min="26" max="26" width="9.421875" style="0" customWidth="1"/>
    <col min="27" max="27" width="9.7109375" style="49" bestFit="1" customWidth="1"/>
    <col min="28" max="28" width="12.140625" style="49" customWidth="1"/>
    <col min="29" max="29" width="5.28125" style="38" customWidth="1"/>
  </cols>
  <sheetData>
    <row r="1" spans="1:30" ht="16.5" thickBot="1">
      <c r="A1" s="189" t="str">
        <f>CONCATENATE(LEFT($O$3,2),".",MID($O$3,4,2),".",MID($O$3,7,4))</f>
        <v>21.03.2005</v>
      </c>
      <c r="B1" s="190"/>
      <c r="C1" s="190"/>
      <c r="D1" s="191"/>
      <c r="E1" s="60"/>
      <c r="F1" s="70"/>
      <c r="G1" s="89"/>
      <c r="H1" s="89"/>
      <c r="I1" s="79"/>
      <c r="J1" s="89"/>
      <c r="K1" s="89"/>
      <c r="L1" s="89"/>
      <c r="M1" s="89"/>
      <c r="N1" s="89"/>
      <c r="O1" s="35" t="s">
        <v>3</v>
      </c>
      <c r="P1" s="22"/>
      <c r="Q1" s="22"/>
      <c r="R1" s="23"/>
      <c r="S1" s="35" t="s">
        <v>4</v>
      </c>
      <c r="T1" s="24"/>
      <c r="U1" s="25"/>
      <c r="V1" s="27"/>
      <c r="W1" s="28"/>
      <c r="X1" s="192" t="str">
        <f>CONCATENATE("CET ",A1)</f>
        <v>CET 21.03.2005</v>
      </c>
      <c r="Y1" s="193"/>
      <c r="Z1" s="193"/>
      <c r="AA1" s="187" t="s">
        <v>9</v>
      </c>
      <c r="AB1" s="188"/>
      <c r="AC1" s="54"/>
      <c r="AD1" s="55"/>
    </row>
    <row r="2" spans="1:29" ht="16.5" thickBot="1">
      <c r="A2" s="202" t="s">
        <v>26</v>
      </c>
      <c r="B2" s="203"/>
      <c r="C2" s="203"/>
      <c r="D2" s="153">
        <v>0.85</v>
      </c>
      <c r="E2" s="61"/>
      <c r="F2" s="71"/>
      <c r="G2" s="90"/>
      <c r="H2" s="90"/>
      <c r="I2" s="80"/>
      <c r="J2" s="90"/>
      <c r="K2" s="90"/>
      <c r="L2" s="90"/>
      <c r="M2" s="90"/>
      <c r="N2" s="90"/>
      <c r="O2" s="32" t="s">
        <v>0</v>
      </c>
      <c r="P2" s="33" t="str">
        <f>MID($O$3,SEARCH("C",$O3,1),4)</f>
        <v>CET </v>
      </c>
      <c r="Q2" s="118" t="s">
        <v>2</v>
      </c>
      <c r="R2" s="34" t="s">
        <v>1</v>
      </c>
      <c r="S2" s="32" t="s">
        <v>0</v>
      </c>
      <c r="T2" s="33" t="str">
        <f>MID($S$3,SEARCH("C",$S3,1),4)</f>
        <v>CET </v>
      </c>
      <c r="U2" s="118" t="s">
        <v>2</v>
      </c>
      <c r="V2" s="34" t="s">
        <v>1</v>
      </c>
      <c r="W2" s="14"/>
      <c r="X2" s="119" t="s">
        <v>16</v>
      </c>
      <c r="Y2" s="120" t="s">
        <v>17</v>
      </c>
      <c r="Z2" s="40" t="s">
        <v>14</v>
      </c>
      <c r="AA2" s="48" t="s">
        <v>18</v>
      </c>
      <c r="AB2" s="50" t="s">
        <v>19</v>
      </c>
      <c r="AC2" s="39"/>
    </row>
    <row r="3" spans="1:29" ht="16.5" customHeight="1">
      <c r="A3" s="160" t="s">
        <v>35</v>
      </c>
      <c r="B3" s="161"/>
      <c r="C3" s="162"/>
      <c r="D3" s="155">
        <v>100</v>
      </c>
      <c r="E3" s="16"/>
      <c r="F3" s="67"/>
      <c r="G3" s="91"/>
      <c r="H3" s="91"/>
      <c r="I3" s="81"/>
      <c r="J3" s="91"/>
      <c r="K3" s="91"/>
      <c r="L3" s="91"/>
      <c r="M3" s="91"/>
      <c r="N3" s="91"/>
      <c r="O3" s="29" t="s">
        <v>37</v>
      </c>
      <c r="P3" s="30" t="str">
        <f>MID(O3,SEARCH(":",$O3)-2,5)</f>
        <v>06:20</v>
      </c>
      <c r="Q3" s="109">
        <f>VALUE(CONCATENATE(IF($P$2="CET ",MID($O3,SEARCH(":",$O3)-2,2),MID($O3,SEARCH(":",$O3)-2,2)-1),":",MID($O3,SEARCH(":",$O3)+1,2)))</f>
        <v>0.2638888888888889</v>
      </c>
      <c r="R3" s="31" t="str">
        <f>REPLACE(RIGHT(O3,5),3,1,",")</f>
        <v> 0,3 </v>
      </c>
      <c r="S3" s="29" t="s">
        <v>106</v>
      </c>
      <c r="T3" s="30" t="str">
        <f>MID(S3,SEARCH(":",$S3)-2,5)</f>
        <v>06:20</v>
      </c>
      <c r="U3" s="109">
        <f>VALUE(CONCATENATE(IF($T$2="CET ",MID($S3,SEARCH(":",$S3)-2,2),MID($S3,SEARCH(":",$S3)-2,2)-1),":",MID($S3,SEARCH(":",$S3)+1,2)))</f>
        <v>0.2638888888888889</v>
      </c>
      <c r="V3" s="31" t="str">
        <f>REPLACE(RIGHT(S3,5),3,1,",")</f>
        <v> 0,0 </v>
      </c>
      <c r="W3" s="14"/>
      <c r="X3" s="111">
        <v>4</v>
      </c>
      <c r="Y3" s="112">
        <v>0</v>
      </c>
      <c r="Z3" s="41">
        <f aca="true" t="shared" si="0" ref="Z3:Z34">IF(IF((12+$X3+$Y3/60)*15&gt;360,(12+$X3+$Y3/60)*15-360,(12+$X3+$Y3/60)*15)=360,0,IF((12+$X3+$Y3/60)*15&gt;360,(12+$X3+$Y3/60)*15-360,(12+$X3+$Y3/60)*15))</f>
        <v>240</v>
      </c>
      <c r="AA3" s="45">
        <f aca="true" t="shared" si="1" ref="AA3:AA34">DEGREES(ASIN(SIN(RADIANS($D$10))*SIN(RADIANS($D$7))+COS(RADIANS($D$10))*COS(RADIANS($D$7))*COS(RADIANS($Z3))))</f>
        <v>-18.84615476475872</v>
      </c>
      <c r="AB3" s="51">
        <f aca="true" t="shared" si="2" ref="AB3:AB50">180-DEGREES(ACOS((SIN(RADIANS($D$7))*SIN(RADIANS($AA3))-SIN(RADIANS($D$10)))/((COS(RADIANS($D$7)))*(COS(RADIANS($AA3))))))-$D$11</f>
        <v>64.42857285973625</v>
      </c>
      <c r="AC3" s="39"/>
    </row>
    <row r="4" spans="1:29" ht="16.5" customHeight="1" thickBot="1">
      <c r="A4" s="157" t="s">
        <v>30</v>
      </c>
      <c r="B4" s="158"/>
      <c r="C4" s="159"/>
      <c r="D4" s="156">
        <v>12.5</v>
      </c>
      <c r="E4" s="62"/>
      <c r="F4" s="72"/>
      <c r="G4" s="92"/>
      <c r="H4" s="95"/>
      <c r="I4" s="82"/>
      <c r="J4" s="92"/>
      <c r="K4" s="92"/>
      <c r="L4" s="92"/>
      <c r="M4" s="92"/>
      <c r="N4" s="92"/>
      <c r="O4" s="19" t="s">
        <v>38</v>
      </c>
      <c r="P4" s="18" t="str">
        <f aca="true" t="shared" si="3" ref="P4:P67">MID(O4,SEARCH(":",$O4)-2,5)</f>
        <v>06:30</v>
      </c>
      <c r="Q4" s="110">
        <f aca="true" t="shared" si="4" ref="Q4:Q67">VALUE(CONCATENATE(IF($P$2="CET ",MID($O4,SEARCH(":",$O4)-2,2),MID($O4,SEARCH(":",$O4)-2,2)-1),":",MID($O4,SEARCH(":",$O4)+1,2)))</f>
        <v>0.2708333333333333</v>
      </c>
      <c r="R4" s="20" t="str">
        <f aca="true" t="shared" si="5" ref="R4:R67">REPLACE(RIGHT(O4,5),3,1,",")</f>
        <v> 0,8 </v>
      </c>
      <c r="S4" s="19" t="s">
        <v>107</v>
      </c>
      <c r="T4" s="18" t="str">
        <f aca="true" t="shared" si="6" ref="T4:T67">MID(S4,SEARCH(":",$S4)-2,5)</f>
        <v>06:30</v>
      </c>
      <c r="U4" s="110">
        <f aca="true" t="shared" si="7" ref="U4:U67">VALUE(CONCATENATE(IF($T$2="CET ",MID($S4,SEARCH(":",$S4)-2,2),MID($S4,SEARCH(":",$S4)-2,2)-1),":",MID($S4,SEARCH(":",$S4)+1,2)))</f>
        <v>0.2708333333333333</v>
      </c>
      <c r="V4" s="20" t="str">
        <f aca="true" t="shared" si="8" ref="V4:V67">REPLACE(RIGHT(S4,5),3,1,",")</f>
        <v> 0,9 </v>
      </c>
      <c r="W4" s="14"/>
      <c r="X4" s="113">
        <v>4</v>
      </c>
      <c r="Y4" s="114">
        <v>10</v>
      </c>
      <c r="Z4" s="42">
        <f t="shared" si="0"/>
        <v>242.50000000000003</v>
      </c>
      <c r="AA4" s="46">
        <f t="shared" si="1"/>
        <v>-17.339577896881444</v>
      </c>
      <c r="AB4" s="51">
        <f t="shared" si="2"/>
        <v>66.52745335003397</v>
      </c>
      <c r="AC4" s="39"/>
    </row>
    <row r="5" spans="1:29" ht="16.5" customHeight="1">
      <c r="A5" s="182" t="s">
        <v>10</v>
      </c>
      <c r="B5" s="183"/>
      <c r="C5" s="184"/>
      <c r="D5" s="154">
        <v>45</v>
      </c>
      <c r="E5" s="63"/>
      <c r="F5" s="73"/>
      <c r="G5" s="93"/>
      <c r="H5" s="95"/>
      <c r="I5" s="83"/>
      <c r="J5" s="93"/>
      <c r="K5" s="93"/>
      <c r="L5" s="93"/>
      <c r="M5" s="93"/>
      <c r="N5" s="93"/>
      <c r="O5" s="19" t="s">
        <v>39</v>
      </c>
      <c r="P5" s="18" t="str">
        <f t="shared" si="3"/>
        <v>06:40</v>
      </c>
      <c r="Q5" s="110">
        <f t="shared" si="4"/>
        <v>0.2777777777777778</v>
      </c>
      <c r="R5" s="20" t="str">
        <f t="shared" si="5"/>
        <v> 1,8 </v>
      </c>
      <c r="S5" s="19" t="s">
        <v>108</v>
      </c>
      <c r="T5" s="18" t="str">
        <f t="shared" si="6"/>
        <v>06:40</v>
      </c>
      <c r="U5" s="110">
        <f t="shared" si="7"/>
        <v>0.2777777777777778</v>
      </c>
      <c r="V5" s="20" t="str">
        <f t="shared" si="8"/>
        <v> 1,9 </v>
      </c>
      <c r="W5" s="14"/>
      <c r="X5" s="113">
        <v>4</v>
      </c>
      <c r="Y5" s="114">
        <v>20</v>
      </c>
      <c r="Z5" s="42">
        <f t="shared" si="0"/>
        <v>244.99999999999997</v>
      </c>
      <c r="AA5" s="46">
        <f t="shared" si="1"/>
        <v>-15.811069704923439</v>
      </c>
      <c r="AB5" s="51">
        <f t="shared" si="2"/>
        <v>68.59157026919827</v>
      </c>
      <c r="AC5" s="39"/>
    </row>
    <row r="6" spans="1:29" ht="16.5" customHeight="1" thickBot="1">
      <c r="A6" s="179" t="s">
        <v>11</v>
      </c>
      <c r="B6" s="180"/>
      <c r="C6" s="181"/>
      <c r="D6" s="59">
        <v>180</v>
      </c>
      <c r="E6" s="63"/>
      <c r="F6" s="73"/>
      <c r="G6" s="93"/>
      <c r="H6" s="93"/>
      <c r="I6" s="83"/>
      <c r="J6" s="93"/>
      <c r="K6" s="93"/>
      <c r="L6" s="93"/>
      <c r="M6" s="93"/>
      <c r="N6" s="93"/>
      <c r="O6" s="19" t="s">
        <v>40</v>
      </c>
      <c r="P6" s="18" t="str">
        <f t="shared" si="3"/>
        <v>06:50</v>
      </c>
      <c r="Q6" s="110">
        <f t="shared" si="4"/>
        <v>0.2847222222222222</v>
      </c>
      <c r="R6" s="20" t="str">
        <f t="shared" si="5"/>
        <v> 2,3 </v>
      </c>
      <c r="S6" s="19" t="s">
        <v>109</v>
      </c>
      <c r="T6" s="18" t="str">
        <f t="shared" si="6"/>
        <v>06:50</v>
      </c>
      <c r="U6" s="110">
        <f t="shared" si="7"/>
        <v>0.2847222222222222</v>
      </c>
      <c r="V6" s="20" t="str">
        <f t="shared" si="8"/>
        <v> 2,5 </v>
      </c>
      <c r="W6" s="14"/>
      <c r="X6" s="113">
        <v>4</v>
      </c>
      <c r="Y6" s="114">
        <v>30</v>
      </c>
      <c r="Z6" s="42">
        <f t="shared" si="0"/>
        <v>247.5</v>
      </c>
      <c r="AA6" s="46">
        <f t="shared" si="1"/>
        <v>-14.262947974714445</v>
      </c>
      <c r="AB6" s="51">
        <f t="shared" si="2"/>
        <v>70.62419997116041</v>
      </c>
      <c r="AC6" s="39"/>
    </row>
    <row r="7" spans="1:29" ht="16.5" customHeight="1">
      <c r="A7" s="196" t="s">
        <v>8</v>
      </c>
      <c r="B7" s="197"/>
      <c r="C7" s="198"/>
      <c r="D7" s="122">
        <v>49.2002</v>
      </c>
      <c r="E7" s="64"/>
      <c r="F7" s="69"/>
      <c r="G7" s="94"/>
      <c r="H7" s="94"/>
      <c r="I7" s="84"/>
      <c r="J7" s="94"/>
      <c r="K7" s="94"/>
      <c r="L7" s="94"/>
      <c r="M7" s="94"/>
      <c r="N7" s="94"/>
      <c r="O7" s="19" t="s">
        <v>41</v>
      </c>
      <c r="P7" s="18" t="str">
        <f t="shared" si="3"/>
        <v>07:00</v>
      </c>
      <c r="Q7" s="110">
        <f t="shared" si="4"/>
        <v>0.2916666666666667</v>
      </c>
      <c r="R7" s="20" t="str">
        <f t="shared" si="5"/>
        <v> 3,5 </v>
      </c>
      <c r="S7" s="19" t="s">
        <v>110</v>
      </c>
      <c r="T7" s="18" t="str">
        <f t="shared" si="6"/>
        <v>07:00</v>
      </c>
      <c r="U7" s="110">
        <f t="shared" si="7"/>
        <v>0.2916666666666667</v>
      </c>
      <c r="V7" s="20" t="str">
        <f t="shared" si="8"/>
        <v> 4,5 </v>
      </c>
      <c r="W7" s="14"/>
      <c r="X7" s="113">
        <v>4</v>
      </c>
      <c r="Y7" s="114">
        <v>40</v>
      </c>
      <c r="Z7" s="42">
        <f t="shared" si="0"/>
        <v>250.00000000000003</v>
      </c>
      <c r="AA7" s="46">
        <f t="shared" si="1"/>
        <v>-12.697433619313362</v>
      </c>
      <c r="AB7" s="51">
        <f t="shared" si="2"/>
        <v>72.628603431459</v>
      </c>
      <c r="AC7" s="39"/>
    </row>
    <row r="8" spans="1:29" ht="16.5" customHeight="1" thickBot="1">
      <c r="A8" s="199" t="s">
        <v>20</v>
      </c>
      <c r="B8" s="200"/>
      <c r="C8" s="201"/>
      <c r="D8" s="123" t="s">
        <v>21</v>
      </c>
      <c r="E8" s="16"/>
      <c r="F8" s="74"/>
      <c r="G8" s="95"/>
      <c r="H8" s="95"/>
      <c r="I8" s="85"/>
      <c r="J8" s="95"/>
      <c r="K8" s="95"/>
      <c r="L8" s="95"/>
      <c r="M8" s="95"/>
      <c r="N8" s="95"/>
      <c r="O8" s="19" t="s">
        <v>42</v>
      </c>
      <c r="P8" s="18" t="str">
        <f t="shared" si="3"/>
        <v>07:10</v>
      </c>
      <c r="Q8" s="110">
        <f t="shared" si="4"/>
        <v>0.2986111111111111</v>
      </c>
      <c r="R8" s="20" t="str">
        <f t="shared" si="5"/>
        <v> 5,8 </v>
      </c>
      <c r="S8" s="19" t="s">
        <v>111</v>
      </c>
      <c r="T8" s="18" t="str">
        <f t="shared" si="6"/>
        <v>07:10</v>
      </c>
      <c r="U8" s="110">
        <f t="shared" si="7"/>
        <v>0.2986111111111111</v>
      </c>
      <c r="V8" s="20" t="str">
        <f t="shared" si="8"/>
        <v> 7,7 </v>
      </c>
      <c r="W8" s="14"/>
      <c r="X8" s="113">
        <v>4</v>
      </c>
      <c r="Y8" s="114">
        <v>50</v>
      </c>
      <c r="Z8" s="42">
        <f t="shared" si="0"/>
        <v>252.49999999999997</v>
      </c>
      <c r="AA8" s="46">
        <f t="shared" si="1"/>
        <v>-11.116660096744871</v>
      </c>
      <c r="AB8" s="51">
        <f t="shared" si="2"/>
        <v>74.60801883425201</v>
      </c>
      <c r="AC8" s="39"/>
    </row>
    <row r="9" spans="1:29" ht="16.5" customHeight="1" thickBot="1">
      <c r="A9" s="174" t="s">
        <v>15</v>
      </c>
      <c r="B9" s="175"/>
      <c r="C9" s="176"/>
      <c r="D9" s="121">
        <f>0.98*LEFT($O3,2)+29.7*MID($O3,4,2)</f>
        <v>109.67999999999999</v>
      </c>
      <c r="E9" s="65"/>
      <c r="F9" s="68"/>
      <c r="G9" s="96"/>
      <c r="H9" s="96"/>
      <c r="I9" s="86"/>
      <c r="J9" s="96"/>
      <c r="K9" s="96"/>
      <c r="L9" s="96"/>
      <c r="M9" s="96"/>
      <c r="N9" s="96"/>
      <c r="O9" s="19" t="s">
        <v>43</v>
      </c>
      <c r="P9" s="18" t="str">
        <f t="shared" si="3"/>
        <v>07:20</v>
      </c>
      <c r="Q9" s="110">
        <f t="shared" si="4"/>
        <v>0.3055555555555555</v>
      </c>
      <c r="R9" s="20" t="str">
        <f t="shared" si="5"/>
        <v>11,6 </v>
      </c>
      <c r="S9" s="19" t="s">
        <v>112</v>
      </c>
      <c r="T9" s="18" t="str">
        <f t="shared" si="6"/>
        <v>07:20</v>
      </c>
      <c r="U9" s="110">
        <f t="shared" si="7"/>
        <v>0.3055555555555555</v>
      </c>
      <c r="V9" s="20" t="str">
        <f t="shared" si="8"/>
        <v>11,4 </v>
      </c>
      <c r="W9" s="14"/>
      <c r="X9" s="113">
        <v>5</v>
      </c>
      <c r="Y9" s="114">
        <v>0</v>
      </c>
      <c r="Z9" s="42">
        <f t="shared" si="0"/>
        <v>255</v>
      </c>
      <c r="AA9" s="46">
        <f t="shared" si="1"/>
        <v>-9.522683058328562</v>
      </c>
      <c r="AB9" s="51">
        <f t="shared" si="2"/>
        <v>76.56565741109195</v>
      </c>
      <c r="AC9" s="39"/>
    </row>
    <row r="10" spans="1:29" ht="16.5" customHeight="1" thickBot="1">
      <c r="A10" s="194" t="s">
        <v>12</v>
      </c>
      <c r="B10" s="195"/>
      <c r="C10" s="195"/>
      <c r="D10" s="12">
        <f>23.45*SIN(RADIANS($D$9-109))</f>
        <v>0.27830366900069514</v>
      </c>
      <c r="E10" s="15"/>
      <c r="F10" s="69"/>
      <c r="G10" s="94"/>
      <c r="H10" s="94"/>
      <c r="I10" s="84"/>
      <c r="J10" s="94"/>
      <c r="K10" s="94"/>
      <c r="L10" s="94"/>
      <c r="M10" s="94"/>
      <c r="N10" s="94"/>
      <c r="O10" s="19" t="s">
        <v>44</v>
      </c>
      <c r="P10" s="18" t="str">
        <f t="shared" si="3"/>
        <v>07:30</v>
      </c>
      <c r="Q10" s="110">
        <f t="shared" si="4"/>
        <v>0.3125</v>
      </c>
      <c r="R10" s="20" t="str">
        <f t="shared" si="5"/>
        <v>14,0 </v>
      </c>
      <c r="S10" s="19" t="s">
        <v>113</v>
      </c>
      <c r="T10" s="18" t="str">
        <f t="shared" si="6"/>
        <v>07:30</v>
      </c>
      <c r="U10" s="110">
        <f t="shared" si="7"/>
        <v>0.3125</v>
      </c>
      <c r="V10" s="20" t="str">
        <f t="shared" si="8"/>
        <v>13,4 </v>
      </c>
      <c r="W10" s="14"/>
      <c r="X10" s="113">
        <v>5</v>
      </c>
      <c r="Y10" s="114">
        <v>10</v>
      </c>
      <c r="Z10" s="42">
        <f t="shared" si="0"/>
        <v>257.5</v>
      </c>
      <c r="AA10" s="46">
        <f t="shared" si="1"/>
        <v>-7.917490116438093</v>
      </c>
      <c r="AB10" s="51">
        <f t="shared" si="2"/>
        <v>78.50470197133905</v>
      </c>
      <c r="AC10" s="39"/>
    </row>
    <row r="11" spans="1:29" ht="16.5" customHeight="1" thickBot="1">
      <c r="A11" s="177" t="s">
        <v>13</v>
      </c>
      <c r="B11" s="178"/>
      <c r="C11" s="178"/>
      <c r="D11" s="11">
        <f>IF((ISERROR(VALUE(VLOOKUP(VALUE(CONCATENATE(LEFT($O3,6),MID($O3,9,2))),časKorekce!$A$2:$B$732,2))))=TRUE,0,(VALUE(VLOOKUP(VALUE(CONCATENATE(LEFT($O3,6),MID($O3,9,2))),časKorekce!$A$2:$B$732,2))))</f>
        <v>1.7875</v>
      </c>
      <c r="E11" s="66"/>
      <c r="F11" s="70"/>
      <c r="G11" s="89"/>
      <c r="H11" s="89"/>
      <c r="I11" s="79"/>
      <c r="J11" s="89"/>
      <c r="K11" s="89"/>
      <c r="L11" s="89"/>
      <c r="M11" s="89"/>
      <c r="N11" s="89"/>
      <c r="O11" s="19" t="s">
        <v>45</v>
      </c>
      <c r="P11" s="18" t="str">
        <f t="shared" si="3"/>
        <v>07:40</v>
      </c>
      <c r="Q11" s="110">
        <f t="shared" si="4"/>
        <v>0.3194444444444445</v>
      </c>
      <c r="R11" s="20" t="str">
        <f t="shared" si="5"/>
        <v>21,5 </v>
      </c>
      <c r="S11" s="19" t="s">
        <v>114</v>
      </c>
      <c r="T11" s="18" t="str">
        <f t="shared" si="6"/>
        <v>07:40</v>
      </c>
      <c r="U11" s="110">
        <f t="shared" si="7"/>
        <v>0.3194444444444445</v>
      </c>
      <c r="V11" s="20" t="str">
        <f t="shared" si="8"/>
        <v>21,5 </v>
      </c>
      <c r="W11" s="14"/>
      <c r="X11" s="113">
        <v>5</v>
      </c>
      <c r="Y11" s="114">
        <v>20</v>
      </c>
      <c r="Z11" s="42">
        <f t="shared" si="0"/>
        <v>260</v>
      </c>
      <c r="AA11" s="46">
        <f t="shared" si="1"/>
        <v>-6.303010654602199</v>
      </c>
      <c r="AB11" s="51">
        <f t="shared" si="2"/>
        <v>80.42830763133645</v>
      </c>
      <c r="AC11" s="39"/>
    </row>
    <row r="12" spans="1:29" s="17" customFormat="1" ht="16.5" customHeight="1" thickBot="1">
      <c r="A12" s="13"/>
      <c r="B12" s="14"/>
      <c r="C12" s="14"/>
      <c r="D12" s="16"/>
      <c r="E12" s="16"/>
      <c r="F12" s="67"/>
      <c r="G12" s="91"/>
      <c r="H12" s="91"/>
      <c r="I12" s="81"/>
      <c r="J12" s="91"/>
      <c r="K12" s="91"/>
      <c r="L12" s="91"/>
      <c r="M12" s="91"/>
      <c r="N12" s="91"/>
      <c r="O12" s="19" t="s">
        <v>46</v>
      </c>
      <c r="P12" s="18" t="str">
        <f t="shared" si="3"/>
        <v>07:50</v>
      </c>
      <c r="Q12" s="110">
        <f t="shared" si="4"/>
        <v>0.3263888888888889</v>
      </c>
      <c r="R12" s="20" t="str">
        <f t="shared" si="5"/>
        <v>24,0 </v>
      </c>
      <c r="S12" s="19" t="s">
        <v>115</v>
      </c>
      <c r="T12" s="18" t="str">
        <f t="shared" si="6"/>
        <v>07:50</v>
      </c>
      <c r="U12" s="110">
        <f t="shared" si="7"/>
        <v>0.3263888888888889</v>
      </c>
      <c r="V12" s="20" t="str">
        <f t="shared" si="8"/>
        <v>24,2 </v>
      </c>
      <c r="W12" s="14"/>
      <c r="X12" s="113">
        <v>5</v>
      </c>
      <c r="Y12" s="114">
        <v>30</v>
      </c>
      <c r="Z12" s="42">
        <f t="shared" si="0"/>
        <v>262.5</v>
      </c>
      <c r="AA12" s="46">
        <f t="shared" si="1"/>
        <v>-4.681125630591184</v>
      </c>
      <c r="AB12" s="51">
        <f t="shared" si="2"/>
        <v>82.33960431158476</v>
      </c>
      <c r="AC12" s="39"/>
    </row>
    <row r="13" spans="1:29" ht="16.5" customHeight="1" thickBot="1">
      <c r="A13" s="26"/>
      <c r="B13" s="170" t="s">
        <v>1</v>
      </c>
      <c r="C13" s="171"/>
      <c r="D13" s="172" t="s">
        <v>7</v>
      </c>
      <c r="E13" s="167" t="s">
        <v>22</v>
      </c>
      <c r="F13" s="75"/>
      <c r="G13" s="163" t="s">
        <v>25</v>
      </c>
      <c r="H13" s="164"/>
      <c r="I13" s="185" t="s">
        <v>27</v>
      </c>
      <c r="J13" s="204" t="s">
        <v>31</v>
      </c>
      <c r="K13" s="130"/>
      <c r="L13" s="133" t="s">
        <v>33</v>
      </c>
      <c r="M13" s="130" t="s">
        <v>36</v>
      </c>
      <c r="N13" s="130"/>
      <c r="O13" s="19" t="s">
        <v>47</v>
      </c>
      <c r="P13" s="18" t="str">
        <f t="shared" si="3"/>
        <v>08:00</v>
      </c>
      <c r="Q13" s="110">
        <f t="shared" si="4"/>
        <v>0.3333333333333333</v>
      </c>
      <c r="R13" s="20" t="str">
        <f t="shared" si="5"/>
        <v>27,2 </v>
      </c>
      <c r="S13" s="19" t="s">
        <v>116</v>
      </c>
      <c r="T13" s="18" t="str">
        <f t="shared" si="6"/>
        <v>08:00</v>
      </c>
      <c r="U13" s="110">
        <f t="shared" si="7"/>
        <v>0.3333333333333333</v>
      </c>
      <c r="V13" s="20" t="str">
        <f t="shared" si="8"/>
        <v>27,0 </v>
      </c>
      <c r="W13" s="14"/>
      <c r="X13" s="113">
        <v>5</v>
      </c>
      <c r="Y13" s="114">
        <v>40</v>
      </c>
      <c r="Z13" s="42">
        <f t="shared" si="0"/>
        <v>265</v>
      </c>
      <c r="AA13" s="46">
        <f t="shared" si="1"/>
        <v>-3.053677345286443</v>
      </c>
      <c r="AB13" s="51">
        <f t="shared" si="2"/>
        <v>84.24170062606099</v>
      </c>
      <c r="AC13" s="39"/>
    </row>
    <row r="14" spans="1:29" ht="16.5" customHeight="1" thickBot="1">
      <c r="A14" s="117" t="s">
        <v>2</v>
      </c>
      <c r="B14" s="148" t="s">
        <v>3</v>
      </c>
      <c r="C14" s="148" t="s">
        <v>4</v>
      </c>
      <c r="D14" s="173"/>
      <c r="E14" s="168"/>
      <c r="F14" s="75"/>
      <c r="G14" s="100" t="s">
        <v>28</v>
      </c>
      <c r="H14" s="129" t="s">
        <v>29</v>
      </c>
      <c r="I14" s="186"/>
      <c r="J14" s="204"/>
      <c r="K14" s="131" t="s">
        <v>34</v>
      </c>
      <c r="L14" s="134" t="s">
        <v>32</v>
      </c>
      <c r="M14" s="131"/>
      <c r="N14" s="131"/>
      <c r="O14" s="19" t="s">
        <v>48</v>
      </c>
      <c r="P14" s="18" t="str">
        <f t="shared" si="3"/>
        <v>08:10</v>
      </c>
      <c r="Q14" s="110">
        <f t="shared" si="4"/>
        <v>0.34027777777777773</v>
      </c>
      <c r="R14" s="20" t="str">
        <f t="shared" si="5"/>
        <v>30,5 </v>
      </c>
      <c r="S14" s="19" t="s">
        <v>117</v>
      </c>
      <c r="T14" s="18" t="str">
        <f t="shared" si="6"/>
        <v>08:10</v>
      </c>
      <c r="U14" s="110">
        <f t="shared" si="7"/>
        <v>0.34027777777777773</v>
      </c>
      <c r="V14" s="20" t="str">
        <f t="shared" si="8"/>
        <v>30,3 </v>
      </c>
      <c r="W14" s="14"/>
      <c r="X14" s="113">
        <v>5</v>
      </c>
      <c r="Y14" s="114">
        <v>50</v>
      </c>
      <c r="Z14" s="42">
        <f t="shared" si="0"/>
        <v>267.5</v>
      </c>
      <c r="AA14" s="46">
        <f t="shared" si="1"/>
        <v>-1.4224791674395816</v>
      </c>
      <c r="AB14" s="51">
        <f t="shared" si="2"/>
        <v>86.13768883431052</v>
      </c>
      <c r="AC14" s="39"/>
    </row>
    <row r="15" spans="1:29" ht="16.5" customHeight="1" thickBot="1">
      <c r="A15" s="136">
        <v>0.16666666666666666</v>
      </c>
      <c r="B15" s="149">
        <f>IF(IF((ISERROR(VALUE(VLOOKUP(A15,$Q$3:$R$99,2))))=TRUE,0,(VALUE(VLOOKUP(A15,$Q$3:$R$99,2))))&lt;1.6,0,IF((ISERROR(VALUE(VLOOKUP(A15,$Q$3:$R$99,2))))=TRUE,0,(VALUE(VLOOKUP(A15,$Q$3:$R$99,2)))))</f>
        <v>0</v>
      </c>
      <c r="C15" s="150">
        <f>IF(IF((ISERROR(VALUE(VLOOKUP(A15,$U$3:$V$99,2))))=TRUE,0,VALUE(VLOOKUP(A15,$U$3:$V$99,2)))&lt;1.6,0,IF((ISERROR(VALUE(VLOOKUP(A15,$U$3:$V$99,2))))=TRUE,0,VALUE(VLOOKUP(A15,$U$3:$V$99,2))))</f>
        <v>0</v>
      </c>
      <c r="D15" s="142">
        <f aca="true" t="shared" si="9" ref="D15:D46">DEGREES(ACOS((COS(RADIANS($D$5))*SIN(RADIANS($AA3))+SIN(RADIANS($D$5))*COS(RADIANS($AA3))*COS(RADIANS($D$6)-RADIANS($AB3)))))</f>
        <v>121.14900269454785</v>
      </c>
      <c r="E15" s="107">
        <f>IF($B15=0,0,$C15/$B15)</f>
        <v>0</v>
      </c>
      <c r="F15" s="76">
        <f>IF(E15&gt;0,1,0)</f>
        <v>0</v>
      </c>
      <c r="G15" s="124">
        <f aca="true" t="shared" si="10" ref="G15:G46">IF($D$2*COS(RADIANS($D15))&lt;0,0,$D$2*COS(RADIANS($D15)))</f>
        <v>0</v>
      </c>
      <c r="H15" s="101">
        <f aca="true" t="shared" si="11" ref="H15:H46">$G15/$D$2*100</f>
        <v>0</v>
      </c>
      <c r="I15" s="88">
        <f>IF(IF((ISERROR(VALUE(VLOOKUP(A15,$U$3:$V$99,2))))=TRUE,0,VALUE(VLOOKUP(A15,$U$3:$V$99,2)))&lt;2,0,IF((ISERROR(VALUE(VLOOKUP(A15,$U$3:$V$99,2))))=TRUE,0,VALUE(VLOOKUP(A15,$U$3:$V$99,2))))</f>
        <v>0</v>
      </c>
      <c r="J15" s="98">
        <f>IF(C15&gt;B15,C15,B15)</f>
        <v>0</v>
      </c>
      <c r="K15" s="132">
        <f aca="true" t="shared" si="12" ref="K15:K46">IF(C15&lt;1,0,J15*$D$4/$D$3)</f>
        <v>0</v>
      </c>
      <c r="L15" s="135">
        <f aca="true" t="shared" si="13" ref="L15:L46">IF(G15&lt;0.1,0,(J15/G15)*(100/$D$4))</f>
        <v>0</v>
      </c>
      <c r="M15" s="132">
        <f>L15/10</f>
        <v>0</v>
      </c>
      <c r="O15" s="19" t="s">
        <v>49</v>
      </c>
      <c r="P15" s="18" t="str">
        <f t="shared" si="3"/>
        <v>08:20</v>
      </c>
      <c r="Q15" s="110">
        <f t="shared" si="4"/>
        <v>0.34722222222222227</v>
      </c>
      <c r="R15" s="20" t="str">
        <f t="shared" si="5"/>
        <v>37,1 </v>
      </c>
      <c r="S15" s="19" t="s">
        <v>118</v>
      </c>
      <c r="T15" s="18" t="str">
        <f t="shared" si="6"/>
        <v>08:20</v>
      </c>
      <c r="U15" s="110">
        <f t="shared" si="7"/>
        <v>0.34722222222222227</v>
      </c>
      <c r="V15" s="20" t="str">
        <f t="shared" si="8"/>
        <v>37,7 </v>
      </c>
      <c r="W15" s="14"/>
      <c r="X15" s="113">
        <v>6</v>
      </c>
      <c r="Y15" s="114">
        <v>0</v>
      </c>
      <c r="Z15" s="42">
        <f t="shared" si="0"/>
        <v>270</v>
      </c>
      <c r="AA15" s="46">
        <f t="shared" si="1"/>
        <v>0.2106747824728375</v>
      </c>
      <c r="AB15" s="51">
        <f t="shared" si="2"/>
        <v>88.03065056436017</v>
      </c>
      <c r="AC15" s="39"/>
    </row>
    <row r="16" spans="1:29" ht="16.5" customHeight="1" thickBot="1">
      <c r="A16" s="137">
        <v>0.17361111111111113</v>
      </c>
      <c r="B16" s="149">
        <f aca="true" t="shared" si="14" ref="B16:B79">IF(IF((ISERROR(VALUE(VLOOKUP(A16,$Q$3:$R$99,2))))=TRUE,0,(VALUE(VLOOKUP(A16,$Q$3:$R$99,2))))&lt;1.6,0,IF((ISERROR(VALUE(VLOOKUP(A16,$Q$3:$R$99,2))))=TRUE,0,(VALUE(VLOOKUP(A16,$Q$3:$R$99,2)))))</f>
        <v>0</v>
      </c>
      <c r="C16" s="150">
        <f aca="true" t="shared" si="15" ref="C16:C79">IF(IF((ISERROR(VALUE(VLOOKUP(A16,$U$3:$V$99,2))))=TRUE,0,VALUE(VLOOKUP(A16,$U$3:$V$99,2)))&lt;1.6,0,IF((ISERROR(VALUE(VLOOKUP(A16,$U$3:$V$99,2))))=TRUE,0,VALUE(VLOOKUP(A16,$U$3:$V$99,2))))</f>
        <v>0</v>
      </c>
      <c r="D16" s="143">
        <f t="shared" si="9"/>
        <v>118.65863369299944</v>
      </c>
      <c r="E16" s="107">
        <f aca="true" t="shared" si="16" ref="E16:E79">IF($B16=0,0,$C16/$B16)</f>
        <v>0</v>
      </c>
      <c r="F16" s="76">
        <f aca="true" t="shared" si="17" ref="F16:F79">IF(E16&gt;0,1,0)</f>
        <v>0</v>
      </c>
      <c r="G16" s="125">
        <f t="shared" si="10"/>
        <v>0</v>
      </c>
      <c r="H16" s="102">
        <f t="shared" si="11"/>
        <v>0</v>
      </c>
      <c r="I16" s="88">
        <f aca="true" t="shared" si="18" ref="I16:I79">IF(IF((ISERROR(VALUE(VLOOKUP(A16,$U$3:$V$99,2))))=TRUE,0,VALUE(VLOOKUP(A16,$U$3:$V$99,2)))&lt;2,0,IF((ISERROR(VALUE(VLOOKUP(A16,$U$3:$V$99,2))))=TRUE,0,VALUE(VLOOKUP(A16,$U$3:$V$99,2))))</f>
        <v>0</v>
      </c>
      <c r="J16" s="98">
        <f aca="true" t="shared" si="19" ref="J16:J79">IF(C16&gt;B16,C16,B16)</f>
        <v>0</v>
      </c>
      <c r="K16" s="132">
        <f t="shared" si="12"/>
        <v>0</v>
      </c>
      <c r="L16" s="135">
        <f t="shared" si="13"/>
        <v>0</v>
      </c>
      <c r="M16" s="132">
        <f aca="true" t="shared" si="20" ref="M16:M79">L16/10</f>
        <v>0</v>
      </c>
      <c r="O16" s="19" t="s">
        <v>50</v>
      </c>
      <c r="P16" s="18" t="str">
        <f t="shared" si="3"/>
        <v>08:30</v>
      </c>
      <c r="Q16" s="110">
        <f t="shared" si="4"/>
        <v>0.3541666666666667</v>
      </c>
      <c r="R16" s="20" t="str">
        <f t="shared" si="5"/>
        <v>38,9 </v>
      </c>
      <c r="S16" s="19" t="s">
        <v>119</v>
      </c>
      <c r="T16" s="18" t="str">
        <f t="shared" si="6"/>
        <v>08:30</v>
      </c>
      <c r="U16" s="110">
        <f t="shared" si="7"/>
        <v>0.3541666666666667</v>
      </c>
      <c r="V16" s="20" t="str">
        <f t="shared" si="8"/>
        <v>37,6 </v>
      </c>
      <c r="W16" s="14"/>
      <c r="X16" s="113">
        <v>6</v>
      </c>
      <c r="Y16" s="114">
        <v>10</v>
      </c>
      <c r="Z16" s="42">
        <f t="shared" si="0"/>
        <v>272.5</v>
      </c>
      <c r="AA16" s="46">
        <f t="shared" si="1"/>
        <v>1.8439999766742938</v>
      </c>
      <c r="AB16" s="51">
        <f t="shared" si="2"/>
        <v>89.92366304256484</v>
      </c>
      <c r="AC16" s="39"/>
    </row>
    <row r="17" spans="1:30" ht="16.5" customHeight="1" thickBot="1">
      <c r="A17" s="137">
        <v>0.18055555555555555</v>
      </c>
      <c r="B17" s="149">
        <f t="shared" si="14"/>
        <v>0</v>
      </c>
      <c r="C17" s="150">
        <f t="shared" si="15"/>
        <v>0</v>
      </c>
      <c r="D17" s="143">
        <f t="shared" si="9"/>
        <v>116.16777322412807</v>
      </c>
      <c r="E17" s="107">
        <f t="shared" si="16"/>
        <v>0</v>
      </c>
      <c r="F17" s="76">
        <f t="shared" si="17"/>
        <v>0</v>
      </c>
      <c r="G17" s="125">
        <f t="shared" si="10"/>
        <v>0</v>
      </c>
      <c r="H17" s="102">
        <f t="shared" si="11"/>
        <v>0</v>
      </c>
      <c r="I17" s="88">
        <f t="shared" si="18"/>
        <v>0</v>
      </c>
      <c r="J17" s="98">
        <f t="shared" si="19"/>
        <v>0</v>
      </c>
      <c r="K17" s="132">
        <f t="shared" si="12"/>
        <v>0</v>
      </c>
      <c r="L17" s="135">
        <f t="shared" si="13"/>
        <v>0</v>
      </c>
      <c r="M17" s="132">
        <f t="shared" si="20"/>
        <v>0</v>
      </c>
      <c r="O17" s="19" t="s">
        <v>51</v>
      </c>
      <c r="P17" s="18" t="str">
        <f t="shared" si="3"/>
        <v>08:40</v>
      </c>
      <c r="Q17" s="110">
        <f t="shared" si="4"/>
        <v>0.3611111111111111</v>
      </c>
      <c r="R17" s="20" t="str">
        <f t="shared" si="5"/>
        <v>43,6 </v>
      </c>
      <c r="S17" s="19" t="s">
        <v>120</v>
      </c>
      <c r="T17" s="18" t="str">
        <f t="shared" si="6"/>
        <v>08:40</v>
      </c>
      <c r="U17" s="110">
        <f t="shared" si="7"/>
        <v>0.3611111111111111</v>
      </c>
      <c r="V17" s="20" t="str">
        <f t="shared" si="8"/>
        <v>42,5 </v>
      </c>
      <c r="W17" s="14"/>
      <c r="X17" s="113">
        <v>6</v>
      </c>
      <c r="Y17" s="114">
        <v>20</v>
      </c>
      <c r="Z17" s="42">
        <f t="shared" si="0"/>
        <v>275</v>
      </c>
      <c r="AA17" s="46">
        <f t="shared" si="1"/>
        <v>3.4757118340295223</v>
      </c>
      <c r="AB17" s="51">
        <f t="shared" si="2"/>
        <v>91.81980558510385</v>
      </c>
      <c r="AC17" s="39"/>
      <c r="AD17" s="58"/>
    </row>
    <row r="18" spans="1:29" ht="16.5" customHeight="1" thickBot="1">
      <c r="A18" s="137">
        <v>0.1875</v>
      </c>
      <c r="B18" s="149">
        <f t="shared" si="14"/>
        <v>0</v>
      </c>
      <c r="C18" s="150">
        <f t="shared" si="15"/>
        <v>0</v>
      </c>
      <c r="D18" s="143">
        <f t="shared" si="9"/>
        <v>113.67648702228792</v>
      </c>
      <c r="E18" s="107">
        <f t="shared" si="16"/>
        <v>0</v>
      </c>
      <c r="F18" s="76">
        <f t="shared" si="17"/>
        <v>0</v>
      </c>
      <c r="G18" s="125">
        <f t="shared" si="10"/>
        <v>0</v>
      </c>
      <c r="H18" s="102">
        <f t="shared" si="11"/>
        <v>0</v>
      </c>
      <c r="I18" s="88">
        <f t="shared" si="18"/>
        <v>0</v>
      </c>
      <c r="J18" s="98">
        <f t="shared" si="19"/>
        <v>0</v>
      </c>
      <c r="K18" s="132">
        <f t="shared" si="12"/>
        <v>0</v>
      </c>
      <c r="L18" s="135">
        <f t="shared" si="13"/>
        <v>0</v>
      </c>
      <c r="M18" s="132">
        <f t="shared" si="20"/>
        <v>0</v>
      </c>
      <c r="O18" s="19" t="s">
        <v>52</v>
      </c>
      <c r="P18" s="18" t="str">
        <f t="shared" si="3"/>
        <v>08:50</v>
      </c>
      <c r="Q18" s="110">
        <f t="shared" si="4"/>
        <v>0.3680555555555556</v>
      </c>
      <c r="R18" s="20" t="str">
        <f t="shared" si="5"/>
        <v>45,6 </v>
      </c>
      <c r="S18" s="19" t="s">
        <v>121</v>
      </c>
      <c r="T18" s="18" t="str">
        <f t="shared" si="6"/>
        <v>08:50</v>
      </c>
      <c r="U18" s="110">
        <f t="shared" si="7"/>
        <v>0.3680555555555556</v>
      </c>
      <c r="V18" s="20" t="str">
        <f t="shared" si="8"/>
        <v>44,1 </v>
      </c>
      <c r="W18" s="14"/>
      <c r="X18" s="113">
        <v>6</v>
      </c>
      <c r="Y18" s="114">
        <v>30</v>
      </c>
      <c r="Z18" s="42">
        <f t="shared" si="0"/>
        <v>277.5</v>
      </c>
      <c r="AA18" s="46">
        <f t="shared" si="1"/>
        <v>5.104016061610915</v>
      </c>
      <c r="AB18" s="51">
        <f t="shared" si="2"/>
        <v>93.72216611495729</v>
      </c>
      <c r="AC18" s="39"/>
    </row>
    <row r="19" spans="1:29" ht="16.5" customHeight="1" thickBot="1">
      <c r="A19" s="137">
        <v>0.19444444444444445</v>
      </c>
      <c r="B19" s="149">
        <f t="shared" si="14"/>
        <v>0</v>
      </c>
      <c r="C19" s="150">
        <f t="shared" si="15"/>
        <v>0</v>
      </c>
      <c r="D19" s="143">
        <f t="shared" si="9"/>
        <v>111.18483225657639</v>
      </c>
      <c r="E19" s="107">
        <f t="shared" si="16"/>
        <v>0</v>
      </c>
      <c r="F19" s="76">
        <f t="shared" si="17"/>
        <v>0</v>
      </c>
      <c r="G19" s="125">
        <f t="shared" si="10"/>
        <v>0</v>
      </c>
      <c r="H19" s="102">
        <f t="shared" si="11"/>
        <v>0</v>
      </c>
      <c r="I19" s="88">
        <f t="shared" si="18"/>
        <v>0</v>
      </c>
      <c r="J19" s="98">
        <f t="shared" si="19"/>
        <v>0</v>
      </c>
      <c r="K19" s="132">
        <f t="shared" si="12"/>
        <v>0</v>
      </c>
      <c r="L19" s="135">
        <f t="shared" si="13"/>
        <v>0</v>
      </c>
      <c r="M19" s="132">
        <f t="shared" si="20"/>
        <v>0</v>
      </c>
      <c r="O19" s="19" t="s">
        <v>53</v>
      </c>
      <c r="P19" s="18" t="str">
        <f t="shared" si="3"/>
        <v>09:00</v>
      </c>
      <c r="Q19" s="110">
        <f t="shared" si="4"/>
        <v>0.375</v>
      </c>
      <c r="R19" s="20" t="str">
        <f t="shared" si="5"/>
        <v>47,6 </v>
      </c>
      <c r="S19" s="19" t="s">
        <v>122</v>
      </c>
      <c r="T19" s="18" t="str">
        <f t="shared" si="6"/>
        <v>09:00</v>
      </c>
      <c r="U19" s="110">
        <f t="shared" si="7"/>
        <v>0.375</v>
      </c>
      <c r="V19" s="20" t="str">
        <f t="shared" si="8"/>
        <v>45,9 </v>
      </c>
      <c r="W19" s="14"/>
      <c r="X19" s="113">
        <v>6</v>
      </c>
      <c r="Y19" s="114">
        <v>40</v>
      </c>
      <c r="Z19" s="42">
        <f t="shared" si="0"/>
        <v>280</v>
      </c>
      <c r="AA19" s="46">
        <f t="shared" si="1"/>
        <v>6.727098961750841</v>
      </c>
      <c r="AB19" s="51">
        <f t="shared" si="2"/>
        <v>95.63384746779263</v>
      </c>
      <c r="AC19" s="39"/>
    </row>
    <row r="20" spans="1:29" ht="16.5" customHeight="1" thickBot="1">
      <c r="A20" s="137">
        <v>0.20138888888888887</v>
      </c>
      <c r="B20" s="149">
        <f t="shared" si="14"/>
        <v>0</v>
      </c>
      <c r="C20" s="150">
        <f t="shared" si="15"/>
        <v>0</v>
      </c>
      <c r="D20" s="143">
        <f t="shared" si="9"/>
        <v>108.69285912246669</v>
      </c>
      <c r="E20" s="107">
        <f t="shared" si="16"/>
        <v>0</v>
      </c>
      <c r="F20" s="76">
        <f t="shared" si="17"/>
        <v>0</v>
      </c>
      <c r="G20" s="125">
        <f t="shared" si="10"/>
        <v>0</v>
      </c>
      <c r="H20" s="102">
        <f t="shared" si="11"/>
        <v>0</v>
      </c>
      <c r="I20" s="88">
        <f t="shared" si="18"/>
        <v>0</v>
      </c>
      <c r="J20" s="98">
        <f t="shared" si="19"/>
        <v>0</v>
      </c>
      <c r="K20" s="132">
        <f t="shared" si="12"/>
        <v>0</v>
      </c>
      <c r="L20" s="135">
        <f t="shared" si="13"/>
        <v>0</v>
      </c>
      <c r="M20" s="132">
        <f t="shared" si="20"/>
        <v>0</v>
      </c>
      <c r="O20" s="19" t="s">
        <v>54</v>
      </c>
      <c r="P20" s="18" t="str">
        <f t="shared" si="3"/>
        <v>09:10</v>
      </c>
      <c r="Q20" s="110">
        <f t="shared" si="4"/>
        <v>0.3819444444444444</v>
      </c>
      <c r="R20" s="20" t="str">
        <f t="shared" si="5"/>
        <v>47,1 </v>
      </c>
      <c r="S20" s="19" t="s">
        <v>123</v>
      </c>
      <c r="T20" s="18" t="str">
        <f t="shared" si="6"/>
        <v>09:10</v>
      </c>
      <c r="U20" s="110">
        <f t="shared" si="7"/>
        <v>0.3819444444444444</v>
      </c>
      <c r="V20" s="20" t="str">
        <f t="shared" si="8"/>
        <v>45,2 </v>
      </c>
      <c r="W20" s="14"/>
      <c r="X20" s="113">
        <v>6</v>
      </c>
      <c r="Y20" s="114">
        <v>50</v>
      </c>
      <c r="Z20" s="42">
        <f t="shared" si="0"/>
        <v>282.5</v>
      </c>
      <c r="AA20" s="46">
        <f t="shared" si="1"/>
        <v>8.34311768507795</v>
      </c>
      <c r="AB20" s="51">
        <f t="shared" si="2"/>
        <v>97.55797324022087</v>
      </c>
      <c r="AC20" s="39"/>
    </row>
    <row r="21" spans="1:29" ht="16.5" customHeight="1" thickBot="1">
      <c r="A21" s="137">
        <v>0.20833333333333334</v>
      </c>
      <c r="B21" s="149">
        <f t="shared" si="14"/>
        <v>0</v>
      </c>
      <c r="C21" s="150">
        <f t="shared" si="15"/>
        <v>0</v>
      </c>
      <c r="D21" s="143">
        <f t="shared" si="9"/>
        <v>106.200612125525</v>
      </c>
      <c r="E21" s="107">
        <f t="shared" si="16"/>
        <v>0</v>
      </c>
      <c r="F21" s="76">
        <f t="shared" si="17"/>
        <v>0</v>
      </c>
      <c r="G21" s="125">
        <f t="shared" si="10"/>
        <v>0</v>
      </c>
      <c r="H21" s="102">
        <f t="shared" si="11"/>
        <v>0</v>
      </c>
      <c r="I21" s="88">
        <f t="shared" si="18"/>
        <v>0</v>
      </c>
      <c r="J21" s="98">
        <f t="shared" si="19"/>
        <v>0</v>
      </c>
      <c r="K21" s="132">
        <f t="shared" si="12"/>
        <v>0</v>
      </c>
      <c r="L21" s="135">
        <f t="shared" si="13"/>
        <v>0</v>
      </c>
      <c r="M21" s="132">
        <f t="shared" si="20"/>
        <v>0</v>
      </c>
      <c r="O21" s="19" t="s">
        <v>55</v>
      </c>
      <c r="P21" s="18" t="str">
        <f t="shared" si="3"/>
        <v>09:20</v>
      </c>
      <c r="Q21" s="110">
        <f t="shared" si="4"/>
        <v>0.3888888888888889</v>
      </c>
      <c r="R21" s="20" t="str">
        <f t="shared" si="5"/>
        <v>53,3 </v>
      </c>
      <c r="S21" s="19" t="s">
        <v>124</v>
      </c>
      <c r="T21" s="18" t="str">
        <f t="shared" si="6"/>
        <v>09:20</v>
      </c>
      <c r="U21" s="110">
        <f t="shared" si="7"/>
        <v>0.3888888888888889</v>
      </c>
      <c r="V21" s="20" t="str">
        <f t="shared" si="8"/>
        <v>54,4 </v>
      </c>
      <c r="W21" s="14"/>
      <c r="X21" s="113">
        <v>7</v>
      </c>
      <c r="Y21" s="114">
        <v>0</v>
      </c>
      <c r="Z21" s="42">
        <f t="shared" si="0"/>
        <v>285</v>
      </c>
      <c r="AA21" s="46">
        <f t="shared" si="1"/>
        <v>9.950190415703482</v>
      </c>
      <c r="AB21" s="51">
        <f t="shared" si="2"/>
        <v>99.49769291424862</v>
      </c>
      <c r="AC21" s="39"/>
    </row>
    <row r="22" spans="1:29" ht="16.5" customHeight="1" thickBot="1">
      <c r="A22" s="137">
        <v>0.2152777777777778</v>
      </c>
      <c r="B22" s="149">
        <f t="shared" si="14"/>
        <v>0</v>
      </c>
      <c r="C22" s="150">
        <f t="shared" si="15"/>
        <v>0</v>
      </c>
      <c r="D22" s="143">
        <f t="shared" si="9"/>
        <v>103.70813112952</v>
      </c>
      <c r="E22" s="107">
        <f t="shared" si="16"/>
        <v>0</v>
      </c>
      <c r="F22" s="76">
        <f t="shared" si="17"/>
        <v>0</v>
      </c>
      <c r="G22" s="125">
        <f t="shared" si="10"/>
        <v>0</v>
      </c>
      <c r="H22" s="102">
        <f t="shared" si="11"/>
        <v>0</v>
      </c>
      <c r="I22" s="88">
        <f t="shared" si="18"/>
        <v>0</v>
      </c>
      <c r="J22" s="98">
        <f t="shared" si="19"/>
        <v>0</v>
      </c>
      <c r="K22" s="132">
        <f t="shared" si="12"/>
        <v>0</v>
      </c>
      <c r="L22" s="135">
        <f t="shared" si="13"/>
        <v>0</v>
      </c>
      <c r="M22" s="132">
        <f t="shared" si="20"/>
        <v>0</v>
      </c>
      <c r="O22" s="19" t="s">
        <v>56</v>
      </c>
      <c r="P22" s="18" t="str">
        <f t="shared" si="3"/>
        <v>09:30</v>
      </c>
      <c r="Q22" s="110">
        <f t="shared" si="4"/>
        <v>0.3958333333333333</v>
      </c>
      <c r="R22" s="20" t="str">
        <f t="shared" si="5"/>
        <v>69,4 </v>
      </c>
      <c r="S22" s="19" t="s">
        <v>125</v>
      </c>
      <c r="T22" s="18" t="str">
        <f t="shared" si="6"/>
        <v>09:30</v>
      </c>
      <c r="U22" s="110">
        <f t="shared" si="7"/>
        <v>0.3958333333333333</v>
      </c>
      <c r="V22" s="20" t="str">
        <f t="shared" si="8"/>
        <v>65,6 </v>
      </c>
      <c r="W22" s="14"/>
      <c r="X22" s="113">
        <v>7</v>
      </c>
      <c r="Y22" s="114">
        <v>10</v>
      </c>
      <c r="Z22" s="42">
        <f t="shared" si="0"/>
        <v>287.5</v>
      </c>
      <c r="AA22" s="46">
        <f t="shared" si="1"/>
        <v>11.546386483707854</v>
      </c>
      <c r="AB22" s="51">
        <f t="shared" si="2"/>
        <v>101.45618596236788</v>
      </c>
      <c r="AC22" s="39"/>
    </row>
    <row r="23" spans="1:29" ht="16.5" customHeight="1" thickBot="1">
      <c r="A23" s="137">
        <v>0.2222222222222222</v>
      </c>
      <c r="B23" s="149">
        <f t="shared" si="14"/>
        <v>0</v>
      </c>
      <c r="C23" s="150">
        <f t="shared" si="15"/>
        <v>0</v>
      </c>
      <c r="D23" s="143">
        <f t="shared" si="9"/>
        <v>101.21545222343589</v>
      </c>
      <c r="E23" s="107">
        <f t="shared" si="16"/>
        <v>0</v>
      </c>
      <c r="F23" s="76">
        <f t="shared" si="17"/>
        <v>0</v>
      </c>
      <c r="G23" s="125">
        <f t="shared" si="10"/>
        <v>0</v>
      </c>
      <c r="H23" s="102">
        <f t="shared" si="11"/>
        <v>0</v>
      </c>
      <c r="I23" s="88">
        <f t="shared" si="18"/>
        <v>0</v>
      </c>
      <c r="J23" s="98">
        <f t="shared" si="19"/>
        <v>0</v>
      </c>
      <c r="K23" s="132">
        <f t="shared" si="12"/>
        <v>0</v>
      </c>
      <c r="L23" s="135">
        <f t="shared" si="13"/>
        <v>0</v>
      </c>
      <c r="M23" s="132">
        <f t="shared" si="20"/>
        <v>0</v>
      </c>
      <c r="O23" s="19" t="s">
        <v>57</v>
      </c>
      <c r="P23" s="18" t="str">
        <f t="shared" si="3"/>
        <v>09:40</v>
      </c>
      <c r="Q23" s="110">
        <f t="shared" si="4"/>
        <v>0.40277777777777773</v>
      </c>
      <c r="R23" s="20" t="str">
        <f t="shared" si="5"/>
        <v>61,7 </v>
      </c>
      <c r="S23" s="19" t="s">
        <v>126</v>
      </c>
      <c r="T23" s="18" t="str">
        <f t="shared" si="6"/>
        <v>09:40</v>
      </c>
      <c r="U23" s="110">
        <f t="shared" si="7"/>
        <v>0.40277777777777773</v>
      </c>
      <c r="V23" s="20" t="str">
        <f t="shared" si="8"/>
        <v>60,4 </v>
      </c>
      <c r="W23" s="14"/>
      <c r="X23" s="113">
        <v>7</v>
      </c>
      <c r="Y23" s="114">
        <v>20</v>
      </c>
      <c r="Z23" s="42">
        <f t="shared" si="0"/>
        <v>290</v>
      </c>
      <c r="AA23" s="46">
        <f t="shared" si="1"/>
        <v>13.12971641280131</v>
      </c>
      <c r="AB23" s="51">
        <f t="shared" si="2"/>
        <v>103.43666459856036</v>
      </c>
      <c r="AC23" s="39"/>
    </row>
    <row r="24" spans="1:29" ht="16.5" customHeight="1" thickBot="1">
      <c r="A24" s="137">
        <v>0.22916666666666666</v>
      </c>
      <c r="B24" s="149">
        <f t="shared" si="14"/>
        <v>0</v>
      </c>
      <c r="C24" s="150">
        <f t="shared" si="15"/>
        <v>0</v>
      </c>
      <c r="D24" s="143">
        <f t="shared" si="9"/>
        <v>98.7226084490837</v>
      </c>
      <c r="E24" s="107">
        <f t="shared" si="16"/>
        <v>0</v>
      </c>
      <c r="F24" s="76">
        <f t="shared" si="17"/>
        <v>0</v>
      </c>
      <c r="G24" s="125">
        <f t="shared" si="10"/>
        <v>0</v>
      </c>
      <c r="H24" s="102">
        <f t="shared" si="11"/>
        <v>0</v>
      </c>
      <c r="I24" s="88">
        <f t="shared" si="18"/>
        <v>0</v>
      </c>
      <c r="J24" s="98">
        <f t="shared" si="19"/>
        <v>0</v>
      </c>
      <c r="K24" s="132">
        <f t="shared" si="12"/>
        <v>0</v>
      </c>
      <c r="L24" s="135">
        <f t="shared" si="13"/>
        <v>0</v>
      </c>
      <c r="M24" s="132">
        <f t="shared" si="20"/>
        <v>0</v>
      </c>
      <c r="O24" s="19" t="s">
        <v>58</v>
      </c>
      <c r="P24" s="18" t="str">
        <f t="shared" si="3"/>
        <v>09:50</v>
      </c>
      <c r="Q24" s="110">
        <f t="shared" si="4"/>
        <v>0.40972222222222227</v>
      </c>
      <c r="R24" s="20" t="str">
        <f t="shared" si="5"/>
        <v>65,9 </v>
      </c>
      <c r="S24" s="19" t="s">
        <v>127</v>
      </c>
      <c r="T24" s="18" t="str">
        <f t="shared" si="6"/>
        <v>09:50</v>
      </c>
      <c r="U24" s="110">
        <f t="shared" si="7"/>
        <v>0.40972222222222227</v>
      </c>
      <c r="V24" s="20" t="str">
        <f t="shared" si="8"/>
        <v>65,7 </v>
      </c>
      <c r="W24" s="14"/>
      <c r="X24" s="113">
        <v>7</v>
      </c>
      <c r="Y24" s="114">
        <v>30</v>
      </c>
      <c r="Z24" s="42">
        <f t="shared" si="0"/>
        <v>292.5</v>
      </c>
      <c r="AA24" s="46">
        <f t="shared" si="1"/>
        <v>14.698121928054642</v>
      </c>
      <c r="AB24" s="51">
        <f t="shared" si="2"/>
        <v>105.44237479170417</v>
      </c>
      <c r="AC24" s="39"/>
    </row>
    <row r="25" spans="1:29" ht="16.5" customHeight="1" thickBot="1">
      <c r="A25" s="137">
        <v>0.23611111111111113</v>
      </c>
      <c r="B25" s="149">
        <f t="shared" si="14"/>
        <v>0</v>
      </c>
      <c r="C25" s="150">
        <f t="shared" si="15"/>
        <v>0</v>
      </c>
      <c r="D25" s="143">
        <f t="shared" si="9"/>
        <v>96.22963042171105</v>
      </c>
      <c r="E25" s="107">
        <f t="shared" si="16"/>
        <v>0</v>
      </c>
      <c r="F25" s="76">
        <f t="shared" si="17"/>
        <v>0</v>
      </c>
      <c r="G25" s="125">
        <f t="shared" si="10"/>
        <v>0</v>
      </c>
      <c r="H25" s="102">
        <f t="shared" si="11"/>
        <v>0</v>
      </c>
      <c r="I25" s="88">
        <f t="shared" si="18"/>
        <v>0</v>
      </c>
      <c r="J25" s="98">
        <f t="shared" si="19"/>
        <v>0</v>
      </c>
      <c r="K25" s="132">
        <f t="shared" si="12"/>
        <v>0</v>
      </c>
      <c r="L25" s="135">
        <f t="shared" si="13"/>
        <v>0</v>
      </c>
      <c r="M25" s="132">
        <f t="shared" si="20"/>
        <v>0</v>
      </c>
      <c r="O25" s="19" t="s">
        <v>59</v>
      </c>
      <c r="P25" s="18" t="str">
        <f t="shared" si="3"/>
        <v>10:00</v>
      </c>
      <c r="Q25" s="110">
        <f t="shared" si="4"/>
        <v>0.4166666666666667</v>
      </c>
      <c r="R25" s="20" t="str">
        <f t="shared" si="5"/>
        <v>77,3 </v>
      </c>
      <c r="S25" s="19" t="s">
        <v>128</v>
      </c>
      <c r="T25" s="18" t="str">
        <f t="shared" si="6"/>
        <v>10:00</v>
      </c>
      <c r="U25" s="110">
        <f t="shared" si="7"/>
        <v>0.4166666666666667</v>
      </c>
      <c r="V25" s="20" t="str">
        <f t="shared" si="8"/>
        <v>76,9 </v>
      </c>
      <c r="W25" s="14"/>
      <c r="X25" s="113">
        <v>7</v>
      </c>
      <c r="Y25" s="114">
        <v>40</v>
      </c>
      <c r="Z25" s="42">
        <f t="shared" si="0"/>
        <v>295</v>
      </c>
      <c r="AA25" s="46">
        <f t="shared" si="1"/>
        <v>16.249465970595253</v>
      </c>
      <c r="AB25" s="51">
        <f t="shared" si="2"/>
        <v>107.47659509994536</v>
      </c>
      <c r="AC25" s="39"/>
    </row>
    <row r="26" spans="1:29" ht="16.5" customHeight="1" thickBot="1">
      <c r="A26" s="137">
        <v>0.24305555555555555</v>
      </c>
      <c r="B26" s="149">
        <f t="shared" si="14"/>
        <v>0</v>
      </c>
      <c r="C26" s="150">
        <f t="shared" si="15"/>
        <v>0</v>
      </c>
      <c r="D26" s="143">
        <f t="shared" si="9"/>
        <v>93.73654686926271</v>
      </c>
      <c r="E26" s="107">
        <f t="shared" si="16"/>
        <v>0</v>
      </c>
      <c r="F26" s="76">
        <f t="shared" si="17"/>
        <v>0</v>
      </c>
      <c r="G26" s="125">
        <f t="shared" si="10"/>
        <v>0</v>
      </c>
      <c r="H26" s="102">
        <f t="shared" si="11"/>
        <v>0</v>
      </c>
      <c r="I26" s="88">
        <f t="shared" si="18"/>
        <v>0</v>
      </c>
      <c r="J26" s="98">
        <f t="shared" si="19"/>
        <v>0</v>
      </c>
      <c r="K26" s="132">
        <f t="shared" si="12"/>
        <v>0</v>
      </c>
      <c r="L26" s="135">
        <f t="shared" si="13"/>
        <v>0</v>
      </c>
      <c r="M26" s="132">
        <f t="shared" si="20"/>
        <v>0</v>
      </c>
      <c r="O26" s="19" t="s">
        <v>60</v>
      </c>
      <c r="P26" s="18" t="str">
        <f t="shared" si="3"/>
        <v>10:10</v>
      </c>
      <c r="Q26" s="110">
        <f t="shared" si="4"/>
        <v>0.4236111111111111</v>
      </c>
      <c r="R26" s="20" t="str">
        <f t="shared" si="5"/>
        <v>73,1 </v>
      </c>
      <c r="S26" s="19" t="s">
        <v>129</v>
      </c>
      <c r="T26" s="18" t="str">
        <f t="shared" si="6"/>
        <v>10:10</v>
      </c>
      <c r="U26" s="110">
        <f t="shared" si="7"/>
        <v>0.4236111111111111</v>
      </c>
      <c r="V26" s="20" t="str">
        <f t="shared" si="8"/>
        <v>73,2 </v>
      </c>
      <c r="W26" s="14"/>
      <c r="X26" s="113">
        <v>7</v>
      </c>
      <c r="Y26" s="114">
        <v>50</v>
      </c>
      <c r="Z26" s="42">
        <f t="shared" si="0"/>
        <v>297.5</v>
      </c>
      <c r="AA26" s="46">
        <f t="shared" si="1"/>
        <v>17.78152279392609</v>
      </c>
      <c r="AB26" s="51">
        <f t="shared" si="2"/>
        <v>109.54263281860216</v>
      </c>
      <c r="AC26" s="39"/>
    </row>
    <row r="27" spans="1:29" ht="16.5" customHeight="1" thickBot="1">
      <c r="A27" s="137">
        <v>0.25</v>
      </c>
      <c r="B27" s="149">
        <f t="shared" si="14"/>
        <v>0</v>
      </c>
      <c r="C27" s="150">
        <f t="shared" si="15"/>
        <v>0</v>
      </c>
      <c r="D27" s="143">
        <f t="shared" si="9"/>
        <v>91.24338511106401</v>
      </c>
      <c r="E27" s="107">
        <f t="shared" si="16"/>
        <v>0</v>
      </c>
      <c r="F27" s="76">
        <f t="shared" si="17"/>
        <v>0</v>
      </c>
      <c r="G27" s="125">
        <f t="shared" si="10"/>
        <v>0</v>
      </c>
      <c r="H27" s="102">
        <f t="shared" si="11"/>
        <v>0</v>
      </c>
      <c r="I27" s="88">
        <f t="shared" si="18"/>
        <v>0</v>
      </c>
      <c r="J27" s="98">
        <f t="shared" si="19"/>
        <v>0</v>
      </c>
      <c r="K27" s="132">
        <f t="shared" si="12"/>
        <v>0</v>
      </c>
      <c r="L27" s="135">
        <f t="shared" si="13"/>
        <v>0</v>
      </c>
      <c r="M27" s="132">
        <f t="shared" si="20"/>
        <v>0</v>
      </c>
      <c r="O27" s="19" t="s">
        <v>61</v>
      </c>
      <c r="P27" s="18" t="str">
        <f t="shared" si="3"/>
        <v>10:20</v>
      </c>
      <c r="Q27" s="110">
        <f t="shared" si="4"/>
        <v>0.4305555555555556</v>
      </c>
      <c r="R27" s="20" t="str">
        <f t="shared" si="5"/>
        <v>74,9 </v>
      </c>
      <c r="S27" s="19" t="s">
        <v>130</v>
      </c>
      <c r="T27" s="18" t="str">
        <f t="shared" si="6"/>
        <v>10:20</v>
      </c>
      <c r="U27" s="110">
        <f t="shared" si="7"/>
        <v>0.4305555555555556</v>
      </c>
      <c r="V27" s="20" t="str">
        <f t="shared" si="8"/>
        <v>76,1 </v>
      </c>
      <c r="W27" s="14"/>
      <c r="X27" s="113">
        <v>8</v>
      </c>
      <c r="Y27" s="114">
        <v>0</v>
      </c>
      <c r="Z27" s="42">
        <f t="shared" si="0"/>
        <v>300</v>
      </c>
      <c r="AA27" s="46">
        <f t="shared" si="1"/>
        <v>19.291968250889575</v>
      </c>
      <c r="AB27" s="51">
        <f t="shared" si="2"/>
        <v>111.64381686202968</v>
      </c>
      <c r="AC27" s="39"/>
    </row>
    <row r="28" spans="1:29" ht="16.5" customHeight="1" thickBot="1">
      <c r="A28" s="137">
        <v>0.2569444444444445</v>
      </c>
      <c r="B28" s="149">
        <f t="shared" si="14"/>
        <v>0</v>
      </c>
      <c r="C28" s="150">
        <f t="shared" si="15"/>
        <v>0</v>
      </c>
      <c r="D28" s="143">
        <f t="shared" si="9"/>
        <v>88.75017149322554</v>
      </c>
      <c r="E28" s="107">
        <f t="shared" si="16"/>
        <v>0</v>
      </c>
      <c r="F28" s="76">
        <f t="shared" si="17"/>
        <v>0</v>
      </c>
      <c r="G28" s="125">
        <f t="shared" si="10"/>
        <v>0.01854010873151759</v>
      </c>
      <c r="H28" s="102">
        <f t="shared" si="11"/>
        <v>2.181189262531481</v>
      </c>
      <c r="I28" s="88">
        <f t="shared" si="18"/>
        <v>0</v>
      </c>
      <c r="J28" s="98">
        <f t="shared" si="19"/>
        <v>0</v>
      </c>
      <c r="K28" s="132">
        <f t="shared" si="12"/>
        <v>0</v>
      </c>
      <c r="L28" s="135">
        <f t="shared" si="13"/>
        <v>0</v>
      </c>
      <c r="M28" s="132">
        <f t="shared" si="20"/>
        <v>0</v>
      </c>
      <c r="O28" s="19" t="s">
        <v>62</v>
      </c>
      <c r="P28" s="18" t="str">
        <f t="shared" si="3"/>
        <v>10:30</v>
      </c>
      <c r="Q28" s="110">
        <f t="shared" si="4"/>
        <v>0.4375</v>
      </c>
      <c r="R28" s="20" t="str">
        <f t="shared" si="5"/>
        <v>76,2 </v>
      </c>
      <c r="S28" s="19" t="s">
        <v>131</v>
      </c>
      <c r="T28" s="18" t="str">
        <f t="shared" si="6"/>
        <v>10:30</v>
      </c>
      <c r="U28" s="110">
        <f t="shared" si="7"/>
        <v>0.4375</v>
      </c>
      <c r="V28" s="20" t="str">
        <f t="shared" si="8"/>
        <v>74,0 </v>
      </c>
      <c r="W28" s="14"/>
      <c r="X28" s="113">
        <v>8</v>
      </c>
      <c r="Y28" s="114">
        <v>10</v>
      </c>
      <c r="Z28" s="42">
        <f t="shared" si="0"/>
        <v>302.5</v>
      </c>
      <c r="AA28" s="46">
        <f t="shared" si="1"/>
        <v>20.778370422107557</v>
      </c>
      <c r="AB28" s="51">
        <f t="shared" si="2"/>
        <v>113.78348672477307</v>
      </c>
      <c r="AC28" s="39"/>
    </row>
    <row r="29" spans="1:29" ht="16.5" customHeight="1" thickBot="1">
      <c r="A29" s="137">
        <v>0.2638888888888889</v>
      </c>
      <c r="B29" s="149">
        <f t="shared" si="14"/>
        <v>0</v>
      </c>
      <c r="C29" s="150">
        <f t="shared" si="15"/>
        <v>0</v>
      </c>
      <c r="D29" s="143">
        <f t="shared" si="9"/>
        <v>86.25693179568859</v>
      </c>
      <c r="E29" s="107">
        <f t="shared" si="16"/>
        <v>0</v>
      </c>
      <c r="F29" s="76">
        <f t="shared" si="17"/>
        <v>0</v>
      </c>
      <c r="G29" s="125">
        <f t="shared" si="10"/>
        <v>0.05549004435804093</v>
      </c>
      <c r="H29" s="102">
        <f t="shared" si="11"/>
        <v>6.528240512710698</v>
      </c>
      <c r="I29" s="88">
        <f t="shared" si="18"/>
        <v>0</v>
      </c>
      <c r="J29" s="98">
        <f t="shared" si="19"/>
        <v>0</v>
      </c>
      <c r="K29" s="132">
        <f t="shared" si="12"/>
        <v>0</v>
      </c>
      <c r="L29" s="135">
        <f t="shared" si="13"/>
        <v>0</v>
      </c>
      <c r="M29" s="132">
        <f t="shared" si="20"/>
        <v>0</v>
      </c>
      <c r="O29" s="19" t="s">
        <v>63</v>
      </c>
      <c r="P29" s="18" t="str">
        <f t="shared" si="3"/>
        <v>10:40</v>
      </c>
      <c r="Q29" s="110">
        <f t="shared" si="4"/>
        <v>0.4444444444444444</v>
      </c>
      <c r="R29" s="20" t="str">
        <f t="shared" si="5"/>
        <v>75,4 </v>
      </c>
      <c r="S29" s="19" t="s">
        <v>132</v>
      </c>
      <c r="T29" s="18" t="str">
        <f t="shared" si="6"/>
        <v>10:40</v>
      </c>
      <c r="U29" s="110">
        <f t="shared" si="7"/>
        <v>0.4444444444444444</v>
      </c>
      <c r="V29" s="20" t="str">
        <f t="shared" si="8"/>
        <v>80,0 </v>
      </c>
      <c r="W29" s="14"/>
      <c r="X29" s="113">
        <v>8</v>
      </c>
      <c r="Y29" s="114">
        <v>20</v>
      </c>
      <c r="Z29" s="42">
        <f t="shared" si="0"/>
        <v>305</v>
      </c>
      <c r="AA29" s="46">
        <f t="shared" si="1"/>
        <v>22.238180786714132</v>
      </c>
      <c r="AB29" s="51">
        <f t="shared" si="2"/>
        <v>115.96497679418525</v>
      </c>
      <c r="AC29" s="39"/>
    </row>
    <row r="30" spans="1:29" ht="16.5" customHeight="1" thickBot="1">
      <c r="A30" s="137">
        <v>0.2708333333333333</v>
      </c>
      <c r="B30" s="149">
        <f t="shared" si="14"/>
        <v>0</v>
      </c>
      <c r="C30" s="150">
        <f t="shared" si="15"/>
        <v>0</v>
      </c>
      <c r="D30" s="143">
        <f t="shared" si="9"/>
        <v>83.76369162434044</v>
      </c>
      <c r="E30" s="107">
        <f t="shared" si="16"/>
        <v>0</v>
      </c>
      <c r="F30" s="76">
        <f t="shared" si="17"/>
        <v>0</v>
      </c>
      <c r="G30" s="125">
        <f t="shared" si="10"/>
        <v>0.09233492892064067</v>
      </c>
      <c r="H30" s="102">
        <f t="shared" si="11"/>
        <v>10.86293281419302</v>
      </c>
      <c r="I30" s="88">
        <f t="shared" si="18"/>
        <v>0</v>
      </c>
      <c r="J30" s="98">
        <f t="shared" si="19"/>
        <v>0</v>
      </c>
      <c r="K30" s="132">
        <f t="shared" si="12"/>
        <v>0</v>
      </c>
      <c r="L30" s="135">
        <f t="shared" si="13"/>
        <v>0</v>
      </c>
      <c r="M30" s="132">
        <f t="shared" si="20"/>
        <v>0</v>
      </c>
      <c r="O30" s="19" t="s">
        <v>64</v>
      </c>
      <c r="P30" s="18" t="str">
        <f t="shared" si="3"/>
        <v>10:50</v>
      </c>
      <c r="Q30" s="110">
        <f t="shared" si="4"/>
        <v>0.4513888888888889</v>
      </c>
      <c r="R30" s="20" t="str">
        <f t="shared" si="5"/>
        <v>77,7 </v>
      </c>
      <c r="S30" s="19" t="s">
        <v>133</v>
      </c>
      <c r="T30" s="18" t="str">
        <f t="shared" si="6"/>
        <v>10:50</v>
      </c>
      <c r="U30" s="110">
        <f t="shared" si="7"/>
        <v>0.4513888888888889</v>
      </c>
      <c r="V30" s="20" t="str">
        <f t="shared" si="8"/>
        <v>79,6 </v>
      </c>
      <c r="W30" s="14"/>
      <c r="X30" s="113">
        <v>8</v>
      </c>
      <c r="Y30" s="114">
        <v>30</v>
      </c>
      <c r="Z30" s="42">
        <f t="shared" si="0"/>
        <v>307.5</v>
      </c>
      <c r="AA30" s="46">
        <f t="shared" si="1"/>
        <v>23.668726194840904</v>
      </c>
      <c r="AB30" s="51">
        <f t="shared" si="2"/>
        <v>118.19159522266497</v>
      </c>
      <c r="AC30" s="39"/>
    </row>
    <row r="31" spans="1:29" ht="16.5" customHeight="1" thickBot="1">
      <c r="A31" s="137">
        <v>0.2777777777777778</v>
      </c>
      <c r="B31" s="149">
        <f t="shared" si="14"/>
        <v>1.8</v>
      </c>
      <c r="C31" s="150">
        <f t="shared" si="15"/>
        <v>1.9</v>
      </c>
      <c r="D31" s="143">
        <f t="shared" si="9"/>
        <v>81.27047680090323</v>
      </c>
      <c r="E31" s="107">
        <f t="shared" si="16"/>
        <v>1.0555555555555556</v>
      </c>
      <c r="F31" s="76">
        <f t="shared" si="17"/>
        <v>1</v>
      </c>
      <c r="G31" s="125">
        <f t="shared" si="10"/>
        <v>0.12900462608742513</v>
      </c>
      <c r="H31" s="102">
        <f t="shared" si="11"/>
        <v>15.177014833814722</v>
      </c>
      <c r="I31" s="88">
        <f t="shared" si="18"/>
        <v>0</v>
      </c>
      <c r="J31" s="98">
        <f t="shared" si="19"/>
        <v>1.9</v>
      </c>
      <c r="K31" s="132">
        <f t="shared" si="12"/>
        <v>0.2375</v>
      </c>
      <c r="L31" s="135">
        <f t="shared" si="13"/>
        <v>117.82523201686669</v>
      </c>
      <c r="M31" s="132">
        <f t="shared" si="20"/>
        <v>11.782523201686669</v>
      </c>
      <c r="O31" s="19" t="s">
        <v>65</v>
      </c>
      <c r="P31" s="18" t="str">
        <f t="shared" si="3"/>
        <v>11:00</v>
      </c>
      <c r="Q31" s="110">
        <f t="shared" si="4"/>
        <v>0.4583333333333333</v>
      </c>
      <c r="R31" s="20" t="str">
        <f t="shared" si="5"/>
        <v>84,2 </v>
      </c>
      <c r="S31" s="19" t="s">
        <v>134</v>
      </c>
      <c r="T31" s="18" t="str">
        <f t="shared" si="6"/>
        <v>11:00</v>
      </c>
      <c r="U31" s="110">
        <f t="shared" si="7"/>
        <v>0.4583333333333333</v>
      </c>
      <c r="V31" s="20" t="str">
        <f t="shared" si="8"/>
        <v>85,6 </v>
      </c>
      <c r="W31" s="14"/>
      <c r="X31" s="113">
        <v>8</v>
      </c>
      <c r="Y31" s="114">
        <v>40</v>
      </c>
      <c r="Z31" s="42">
        <f t="shared" si="0"/>
        <v>310</v>
      </c>
      <c r="AA31" s="46">
        <f t="shared" si="1"/>
        <v>25.067201968628012</v>
      </c>
      <c r="AB31" s="51">
        <f t="shared" si="2"/>
        <v>120.46659652283353</v>
      </c>
      <c r="AC31" s="39"/>
    </row>
    <row r="32" spans="1:29" ht="16.5" customHeight="1" thickBot="1">
      <c r="A32" s="137">
        <v>0.2847222222222222</v>
      </c>
      <c r="B32" s="149">
        <f t="shared" si="14"/>
        <v>2.3</v>
      </c>
      <c r="C32" s="150">
        <f t="shared" si="15"/>
        <v>2.5</v>
      </c>
      <c r="D32" s="143">
        <f t="shared" si="9"/>
        <v>78.77731376328424</v>
      </c>
      <c r="E32" s="107">
        <f t="shared" si="16"/>
        <v>1.0869565217391306</v>
      </c>
      <c r="F32" s="76">
        <f t="shared" si="17"/>
        <v>1</v>
      </c>
      <c r="G32" s="125">
        <f t="shared" si="10"/>
        <v>0.16542933300566842</v>
      </c>
      <c r="H32" s="102">
        <f t="shared" si="11"/>
        <v>19.46227447125511</v>
      </c>
      <c r="I32" s="88">
        <f t="shared" si="18"/>
        <v>2.5</v>
      </c>
      <c r="J32" s="98">
        <f t="shared" si="19"/>
        <v>2.5</v>
      </c>
      <c r="K32" s="132">
        <f t="shared" si="12"/>
        <v>0.3125</v>
      </c>
      <c r="L32" s="135">
        <f t="shared" si="13"/>
        <v>120.89754360137994</v>
      </c>
      <c r="M32" s="132">
        <f t="shared" si="20"/>
        <v>12.089754360137993</v>
      </c>
      <c r="O32" s="19" t="s">
        <v>66</v>
      </c>
      <c r="P32" s="18" t="str">
        <f t="shared" si="3"/>
        <v>11:10</v>
      </c>
      <c r="Q32" s="110">
        <f t="shared" si="4"/>
        <v>0.46527777777777773</v>
      </c>
      <c r="R32" s="20" t="str">
        <f t="shared" si="5"/>
        <v>87,9 </v>
      </c>
      <c r="S32" s="19" t="s">
        <v>135</v>
      </c>
      <c r="T32" s="18" t="str">
        <f t="shared" si="6"/>
        <v>11:10</v>
      </c>
      <c r="U32" s="110">
        <f t="shared" si="7"/>
        <v>0.46527777777777773</v>
      </c>
      <c r="V32" s="20" t="str">
        <f t="shared" si="8"/>
        <v>86,7 </v>
      </c>
      <c r="W32" s="14"/>
      <c r="X32" s="113">
        <v>8</v>
      </c>
      <c r="Y32" s="114">
        <v>50</v>
      </c>
      <c r="Z32" s="42">
        <f t="shared" si="0"/>
        <v>312.5</v>
      </c>
      <c r="AA32" s="46">
        <f t="shared" si="1"/>
        <v>26.43066653378797</v>
      </c>
      <c r="AB32" s="51">
        <f t="shared" si="2"/>
        <v>122.79314703680146</v>
      </c>
      <c r="AC32" s="39"/>
    </row>
    <row r="33" spans="1:29" ht="16.5" customHeight="1" thickBot="1">
      <c r="A33" s="137">
        <v>0.2916666666666667</v>
      </c>
      <c r="B33" s="149">
        <f t="shared" si="14"/>
        <v>3.5</v>
      </c>
      <c r="C33" s="150">
        <f t="shared" si="15"/>
        <v>4.5</v>
      </c>
      <c r="D33" s="143">
        <f t="shared" si="9"/>
        <v>76.28422998977315</v>
      </c>
      <c r="E33" s="107">
        <f t="shared" si="16"/>
        <v>1.2857142857142858</v>
      </c>
      <c r="F33" s="76">
        <f t="shared" si="17"/>
        <v>1</v>
      </c>
      <c r="G33" s="125">
        <f t="shared" si="10"/>
        <v>0.2015397131755065</v>
      </c>
      <c r="H33" s="102">
        <f t="shared" si="11"/>
        <v>23.71055449123606</v>
      </c>
      <c r="I33" s="88">
        <f t="shared" si="18"/>
        <v>4.5</v>
      </c>
      <c r="J33" s="98">
        <f t="shared" si="19"/>
        <v>4.5</v>
      </c>
      <c r="K33" s="132">
        <f t="shared" si="12"/>
        <v>0.5625</v>
      </c>
      <c r="L33" s="135">
        <f t="shared" si="13"/>
        <v>178.62484486444703</v>
      </c>
      <c r="M33" s="132">
        <f t="shared" si="20"/>
        <v>17.862484486444703</v>
      </c>
      <c r="O33" s="19" t="s">
        <v>67</v>
      </c>
      <c r="P33" s="18" t="str">
        <f t="shared" si="3"/>
        <v>11:20</v>
      </c>
      <c r="Q33" s="110">
        <f t="shared" si="4"/>
        <v>0.47222222222222227</v>
      </c>
      <c r="R33" s="20" t="str">
        <f t="shared" si="5"/>
        <v>85,6 </v>
      </c>
      <c r="S33" s="19" t="s">
        <v>136</v>
      </c>
      <c r="T33" s="18" t="str">
        <f t="shared" si="6"/>
        <v>11:20</v>
      </c>
      <c r="U33" s="110">
        <f t="shared" si="7"/>
        <v>0.47222222222222227</v>
      </c>
      <c r="V33" s="20" t="str">
        <f t="shared" si="8"/>
        <v>84,3 </v>
      </c>
      <c r="W33" s="14"/>
      <c r="X33" s="113">
        <v>9</v>
      </c>
      <c r="Y33" s="114">
        <v>0</v>
      </c>
      <c r="Z33" s="42">
        <f t="shared" si="0"/>
        <v>315</v>
      </c>
      <c r="AA33" s="46">
        <f t="shared" si="1"/>
        <v>27.756038065106157</v>
      </c>
      <c r="AB33" s="51">
        <f t="shared" si="2"/>
        <v>125.1742824685243</v>
      </c>
      <c r="AC33" s="39"/>
    </row>
    <row r="34" spans="1:29" ht="16.5" customHeight="1" thickBot="1">
      <c r="A34" s="137">
        <v>0.2986111111111111</v>
      </c>
      <c r="B34" s="149">
        <f t="shared" si="14"/>
        <v>5.8</v>
      </c>
      <c r="C34" s="150">
        <f t="shared" si="15"/>
        <v>7.7</v>
      </c>
      <c r="D34" s="143">
        <f t="shared" si="9"/>
        <v>73.79125446194949</v>
      </c>
      <c r="E34" s="107">
        <f t="shared" si="16"/>
        <v>1.3275862068965518</v>
      </c>
      <c r="F34" s="76">
        <f t="shared" si="17"/>
        <v>1</v>
      </c>
      <c r="G34" s="125">
        <f t="shared" si="10"/>
        <v>0.23726702843590725</v>
      </c>
      <c r="H34" s="102">
        <f t="shared" si="11"/>
        <v>27.913768051283206</v>
      </c>
      <c r="I34" s="88">
        <f t="shared" si="18"/>
        <v>7.7</v>
      </c>
      <c r="J34" s="98">
        <f t="shared" si="19"/>
        <v>7.7</v>
      </c>
      <c r="K34" s="132">
        <f t="shared" si="12"/>
        <v>0.9625</v>
      </c>
      <c r="L34" s="135">
        <f t="shared" si="13"/>
        <v>259.6230938874002</v>
      </c>
      <c r="M34" s="132">
        <f t="shared" si="20"/>
        <v>25.96230938874002</v>
      </c>
      <c r="O34" s="19" t="s">
        <v>68</v>
      </c>
      <c r="P34" s="18" t="str">
        <f t="shared" si="3"/>
        <v>11:30</v>
      </c>
      <c r="Q34" s="110">
        <f t="shared" si="4"/>
        <v>0.4791666666666667</v>
      </c>
      <c r="R34" s="20" t="str">
        <f t="shared" si="5"/>
        <v>88,0 </v>
      </c>
      <c r="S34" s="19" t="s">
        <v>137</v>
      </c>
      <c r="T34" s="18" t="str">
        <f t="shared" si="6"/>
        <v>11:30</v>
      </c>
      <c r="U34" s="110">
        <f t="shared" si="7"/>
        <v>0.4791666666666667</v>
      </c>
      <c r="V34" s="20" t="str">
        <f t="shared" si="8"/>
        <v>90,2 </v>
      </c>
      <c r="W34" s="14"/>
      <c r="X34" s="113">
        <v>9</v>
      </c>
      <c r="Y34" s="114">
        <v>10</v>
      </c>
      <c r="Z34" s="42">
        <f t="shared" si="0"/>
        <v>317.5</v>
      </c>
      <c r="AA34" s="46">
        <f t="shared" si="1"/>
        <v>29.040093713345463</v>
      </c>
      <c r="AB34" s="51">
        <f t="shared" si="2"/>
        <v>127.61285677738232</v>
      </c>
      <c r="AC34" s="39"/>
    </row>
    <row r="35" spans="1:29" ht="16.5" customHeight="1" thickBot="1">
      <c r="A35" s="137">
        <v>0.3055555555555555</v>
      </c>
      <c r="B35" s="149">
        <f t="shared" si="14"/>
        <v>11.6</v>
      </c>
      <c r="C35" s="150">
        <f t="shared" si="15"/>
        <v>11.4</v>
      </c>
      <c r="D35" s="143">
        <f t="shared" si="9"/>
        <v>71.2984181835595</v>
      </c>
      <c r="E35" s="107">
        <f t="shared" si="16"/>
        <v>0.9827586206896552</v>
      </c>
      <c r="F35" s="76">
        <f t="shared" si="17"/>
        <v>1</v>
      </c>
      <c r="G35" s="125">
        <f t="shared" si="10"/>
        <v>0.27254326981166266</v>
      </c>
      <c r="H35" s="102">
        <f t="shared" si="11"/>
        <v>32.06391409548973</v>
      </c>
      <c r="I35" s="88">
        <f t="shared" si="18"/>
        <v>11.4</v>
      </c>
      <c r="J35" s="98">
        <f t="shared" si="19"/>
        <v>11.6</v>
      </c>
      <c r="K35" s="132">
        <f t="shared" si="12"/>
        <v>1.45</v>
      </c>
      <c r="L35" s="135">
        <f t="shared" si="13"/>
        <v>340.4963918724839</v>
      </c>
      <c r="M35" s="132">
        <f t="shared" si="20"/>
        <v>34.04963918724839</v>
      </c>
      <c r="O35" s="19" t="s">
        <v>69</v>
      </c>
      <c r="P35" s="18" t="str">
        <f t="shared" si="3"/>
        <v>11:40</v>
      </c>
      <c r="Q35" s="110">
        <f t="shared" si="4"/>
        <v>0.4861111111111111</v>
      </c>
      <c r="R35" s="20" t="str">
        <f t="shared" si="5"/>
        <v>90,6 </v>
      </c>
      <c r="S35" s="19" t="s">
        <v>138</v>
      </c>
      <c r="T35" s="18" t="str">
        <f t="shared" si="6"/>
        <v>11:40</v>
      </c>
      <c r="U35" s="110">
        <f t="shared" si="7"/>
        <v>0.4861111111111111</v>
      </c>
      <c r="V35" s="20" t="str">
        <f t="shared" si="8"/>
        <v>89,0 </v>
      </c>
      <c r="W35" s="14"/>
      <c r="X35" s="113">
        <v>9</v>
      </c>
      <c r="Y35" s="114">
        <v>20</v>
      </c>
      <c r="Z35" s="42">
        <f aca="true" t="shared" si="21" ref="Z35:Z66">IF(IF((12+$X35+$Y35/60)*15&gt;360,(12+$X35+$Y35/60)*15-360,(12+$X35+$Y35/60)*15)=360,0,IF((12+$X35+$Y35/60)*15&gt;360,(12+$X35+$Y35/60)*15-360,(12+$X35+$Y35/60)*15))</f>
        <v>320</v>
      </c>
      <c r="AA35" s="46">
        <f aca="true" t="shared" si="22" ref="AA35:AA66">DEGREES(ASIN(SIN(RADIANS($D$10))*SIN(RADIANS($D$7))+COS(RADIANS($D$10))*COS(RADIANS($D$7))*COS(RADIANS($Z35))))</f>
        <v>30.279472062442224</v>
      </c>
      <c r="AB35" s="51">
        <f t="shared" si="2"/>
        <v>130.1114819362201</v>
      </c>
      <c r="AC35" s="39"/>
    </row>
    <row r="36" spans="1:29" ht="16.5" customHeight="1" thickBot="1">
      <c r="A36" s="137">
        <v>0.3125</v>
      </c>
      <c r="B36" s="149">
        <f t="shared" si="14"/>
        <v>14</v>
      </c>
      <c r="C36" s="150">
        <f t="shared" si="15"/>
        <v>13.4</v>
      </c>
      <c r="D36" s="143">
        <f t="shared" si="9"/>
        <v>68.80575477615835</v>
      </c>
      <c r="E36" s="107">
        <f t="shared" si="16"/>
        <v>0.9571428571428572</v>
      </c>
      <c r="F36" s="76">
        <f t="shared" si="17"/>
        <v>1</v>
      </c>
      <c r="G36" s="125">
        <f t="shared" si="10"/>
        <v>0.30730128697234443</v>
      </c>
      <c r="H36" s="102">
        <f t="shared" si="11"/>
        <v>36.1530925849817</v>
      </c>
      <c r="I36" s="88">
        <f t="shared" si="18"/>
        <v>13.4</v>
      </c>
      <c r="J36" s="98">
        <f t="shared" si="19"/>
        <v>14</v>
      </c>
      <c r="K36" s="132">
        <f t="shared" si="12"/>
        <v>1.75</v>
      </c>
      <c r="L36" s="135">
        <f t="shared" si="13"/>
        <v>364.46316611124195</v>
      </c>
      <c r="M36" s="132">
        <f t="shared" si="20"/>
        <v>36.446316611124196</v>
      </c>
      <c r="O36" s="19" t="s">
        <v>70</v>
      </c>
      <c r="P36" s="18" t="str">
        <f t="shared" si="3"/>
        <v>11:50</v>
      </c>
      <c r="Q36" s="110">
        <f t="shared" si="4"/>
        <v>0.4930555555555556</v>
      </c>
      <c r="R36" s="20" t="str">
        <f t="shared" si="5"/>
        <v>89,9 </v>
      </c>
      <c r="S36" s="19" t="s">
        <v>139</v>
      </c>
      <c r="T36" s="18" t="str">
        <f t="shared" si="6"/>
        <v>11:50</v>
      </c>
      <c r="U36" s="110">
        <f t="shared" si="7"/>
        <v>0.4930555555555556</v>
      </c>
      <c r="V36" s="20" t="str">
        <f t="shared" si="8"/>
        <v>87,5 </v>
      </c>
      <c r="W36" s="14"/>
      <c r="X36" s="113">
        <v>9</v>
      </c>
      <c r="Y36" s="114">
        <v>30</v>
      </c>
      <c r="Z36" s="42">
        <f t="shared" si="21"/>
        <v>322.5</v>
      </c>
      <c r="AA36" s="46">
        <f t="shared" si="22"/>
        <v>31.470679536752645</v>
      </c>
      <c r="AB36" s="51">
        <f t="shared" si="2"/>
        <v>132.67245838470558</v>
      </c>
      <c r="AC36" s="39"/>
    </row>
    <row r="37" spans="1:29" ht="16.5" customHeight="1" thickBot="1">
      <c r="A37" s="137">
        <v>0.3194444444444445</v>
      </c>
      <c r="B37" s="149">
        <f t="shared" si="14"/>
        <v>21.5</v>
      </c>
      <c r="C37" s="150">
        <f t="shared" si="15"/>
        <v>21.5</v>
      </c>
      <c r="D37" s="143">
        <f t="shared" si="9"/>
        <v>66.31330117734286</v>
      </c>
      <c r="E37" s="107">
        <f t="shared" si="16"/>
        <v>1</v>
      </c>
      <c r="F37" s="76">
        <f t="shared" si="17"/>
        <v>1</v>
      </c>
      <c r="G37" s="125">
        <f t="shared" si="10"/>
        <v>0.34147491605677094</v>
      </c>
      <c r="H37" s="102">
        <f t="shared" si="11"/>
        <v>40.1735195360907</v>
      </c>
      <c r="I37" s="88">
        <f t="shared" si="18"/>
        <v>21.5</v>
      </c>
      <c r="J37" s="98">
        <f t="shared" si="19"/>
        <v>21.5</v>
      </c>
      <c r="K37" s="132">
        <f t="shared" si="12"/>
        <v>2.6875</v>
      </c>
      <c r="L37" s="135">
        <f t="shared" si="13"/>
        <v>503.69731980958926</v>
      </c>
      <c r="M37" s="132">
        <f t="shared" si="20"/>
        <v>50.369731980958925</v>
      </c>
      <c r="O37" s="19" t="s">
        <v>71</v>
      </c>
      <c r="P37" s="18" t="str">
        <f t="shared" si="3"/>
        <v>12:00</v>
      </c>
      <c r="Q37" s="110">
        <f t="shared" si="4"/>
        <v>0.5</v>
      </c>
      <c r="R37" s="20" t="str">
        <f t="shared" si="5"/>
        <v>86,6 </v>
      </c>
      <c r="S37" s="19" t="s">
        <v>140</v>
      </c>
      <c r="T37" s="18" t="str">
        <f t="shared" si="6"/>
        <v>12:00</v>
      </c>
      <c r="U37" s="110">
        <f t="shared" si="7"/>
        <v>0.5</v>
      </c>
      <c r="V37" s="20" t="str">
        <f t="shared" si="8"/>
        <v>85,7 </v>
      </c>
      <c r="W37" s="14"/>
      <c r="X37" s="113">
        <v>9</v>
      </c>
      <c r="Y37" s="114">
        <v>40</v>
      </c>
      <c r="Z37" s="42">
        <f t="shared" si="21"/>
        <v>325</v>
      </c>
      <c r="AA37" s="46">
        <f t="shared" si="22"/>
        <v>32.61010152769852</v>
      </c>
      <c r="AB37" s="51">
        <f t="shared" si="2"/>
        <v>135.29769648457395</v>
      </c>
      <c r="AC37" s="39"/>
    </row>
    <row r="38" spans="1:29" ht="16.5" customHeight="1" thickBot="1">
      <c r="A38" s="137">
        <v>0.3263888888888889</v>
      </c>
      <c r="B38" s="149">
        <f t="shared" si="14"/>
        <v>24</v>
      </c>
      <c r="C38" s="150">
        <f t="shared" si="15"/>
        <v>24.2</v>
      </c>
      <c r="D38" s="143">
        <f t="shared" si="9"/>
        <v>63.821098474424275</v>
      </c>
      <c r="E38" s="107">
        <f t="shared" si="16"/>
        <v>1.0083333333333333</v>
      </c>
      <c r="F38" s="76">
        <f t="shared" si="17"/>
        <v>1</v>
      </c>
      <c r="G38" s="125">
        <f t="shared" si="10"/>
        <v>0.3749991056196774</v>
      </c>
      <c r="H38" s="102">
        <f t="shared" si="11"/>
        <v>44.11754183760911</v>
      </c>
      <c r="I38" s="88">
        <f t="shared" si="18"/>
        <v>24.2</v>
      </c>
      <c r="J38" s="98">
        <f t="shared" si="19"/>
        <v>24.2</v>
      </c>
      <c r="K38" s="132">
        <f t="shared" si="12"/>
        <v>3.025</v>
      </c>
      <c r="L38" s="135">
        <f t="shared" si="13"/>
        <v>516.267897972931</v>
      </c>
      <c r="M38" s="132">
        <f t="shared" si="20"/>
        <v>51.6267897972931</v>
      </c>
      <c r="O38" s="19" t="s">
        <v>72</v>
      </c>
      <c r="P38" s="18" t="str">
        <f t="shared" si="3"/>
        <v>12:10</v>
      </c>
      <c r="Q38" s="110">
        <f t="shared" si="4"/>
        <v>0.5069444444444444</v>
      </c>
      <c r="R38" s="20" t="str">
        <f t="shared" si="5"/>
        <v>85,3 </v>
      </c>
      <c r="S38" s="19" t="s">
        <v>141</v>
      </c>
      <c r="T38" s="18" t="str">
        <f t="shared" si="6"/>
        <v>12:10</v>
      </c>
      <c r="U38" s="110">
        <f t="shared" si="7"/>
        <v>0.5069444444444444</v>
      </c>
      <c r="V38" s="20" t="str">
        <f t="shared" si="8"/>
        <v>84,7 </v>
      </c>
      <c r="W38" s="14"/>
      <c r="X38" s="113">
        <v>9</v>
      </c>
      <c r="Y38" s="114">
        <v>50</v>
      </c>
      <c r="Z38" s="42">
        <f t="shared" si="21"/>
        <v>327.5</v>
      </c>
      <c r="AA38" s="46">
        <f t="shared" si="22"/>
        <v>33.69401902376726</v>
      </c>
      <c r="AB38" s="51">
        <f t="shared" si="2"/>
        <v>137.9886299270029</v>
      </c>
      <c r="AC38" s="39"/>
    </row>
    <row r="39" spans="1:29" ht="16.5" customHeight="1" thickBot="1">
      <c r="A39" s="137">
        <v>0.3333333333333333</v>
      </c>
      <c r="B39" s="149">
        <f t="shared" si="14"/>
        <v>27.2</v>
      </c>
      <c r="C39" s="150">
        <f t="shared" si="15"/>
        <v>27</v>
      </c>
      <c r="D39" s="143">
        <f t="shared" si="9"/>
        <v>61.329192916175266</v>
      </c>
      <c r="E39" s="107">
        <f t="shared" si="16"/>
        <v>0.9926470588235294</v>
      </c>
      <c r="F39" s="76">
        <f t="shared" si="17"/>
        <v>1</v>
      </c>
      <c r="G39" s="125">
        <f t="shared" si="10"/>
        <v>0.4078100404608405</v>
      </c>
      <c r="H39" s="102">
        <f t="shared" si="11"/>
        <v>47.97765181892242</v>
      </c>
      <c r="I39" s="88">
        <f t="shared" si="18"/>
        <v>27</v>
      </c>
      <c r="J39" s="98">
        <f t="shared" si="19"/>
        <v>27.2</v>
      </c>
      <c r="K39" s="132">
        <f t="shared" si="12"/>
        <v>3.4</v>
      </c>
      <c r="L39" s="135">
        <f t="shared" si="13"/>
        <v>533.5817621216581</v>
      </c>
      <c r="M39" s="132">
        <f t="shared" si="20"/>
        <v>53.358176212165816</v>
      </c>
      <c r="O39" s="19" t="s">
        <v>73</v>
      </c>
      <c r="P39" s="18" t="str">
        <f t="shared" si="3"/>
        <v>12:20</v>
      </c>
      <c r="Q39" s="110">
        <f t="shared" si="4"/>
        <v>0.513888888888889</v>
      </c>
      <c r="R39" s="20" t="str">
        <f t="shared" si="5"/>
        <v>86,0 </v>
      </c>
      <c r="S39" s="19" t="s">
        <v>142</v>
      </c>
      <c r="T39" s="18" t="str">
        <f t="shared" si="6"/>
        <v>12:20</v>
      </c>
      <c r="U39" s="110">
        <f t="shared" si="7"/>
        <v>0.513888888888889</v>
      </c>
      <c r="V39" s="20" t="str">
        <f t="shared" si="8"/>
        <v>85,5 </v>
      </c>
      <c r="W39" s="14"/>
      <c r="X39" s="113">
        <v>10</v>
      </c>
      <c r="Y39" s="114">
        <v>0</v>
      </c>
      <c r="Z39" s="42">
        <f t="shared" si="21"/>
        <v>330</v>
      </c>
      <c r="AA39" s="46">
        <f t="shared" si="22"/>
        <v>34.718631491134225</v>
      </c>
      <c r="AB39" s="51">
        <f t="shared" si="2"/>
        <v>140.74612286162588</v>
      </c>
      <c r="AC39" s="39"/>
    </row>
    <row r="40" spans="1:29" ht="16.5" customHeight="1" thickBot="1">
      <c r="A40" s="137">
        <v>0.34027777777777773</v>
      </c>
      <c r="B40" s="149">
        <f t="shared" si="14"/>
        <v>30.5</v>
      </c>
      <c r="C40" s="150">
        <f t="shared" si="15"/>
        <v>30.3</v>
      </c>
      <c r="D40" s="143">
        <f t="shared" si="9"/>
        <v>58.83763715894318</v>
      </c>
      <c r="E40" s="107">
        <f t="shared" si="16"/>
        <v>0.9934426229508196</v>
      </c>
      <c r="F40" s="76">
        <f t="shared" si="17"/>
        <v>1</v>
      </c>
      <c r="G40" s="125">
        <f t="shared" si="10"/>
        <v>0.43984526310093897</v>
      </c>
      <c r="H40" s="102">
        <f t="shared" si="11"/>
        <v>51.74650154128694</v>
      </c>
      <c r="I40" s="88">
        <f t="shared" si="18"/>
        <v>30.3</v>
      </c>
      <c r="J40" s="98">
        <f t="shared" si="19"/>
        <v>30.5</v>
      </c>
      <c r="K40" s="132">
        <f t="shared" si="12"/>
        <v>3.8125</v>
      </c>
      <c r="L40" s="135">
        <f t="shared" si="13"/>
        <v>554.740542798582</v>
      </c>
      <c r="M40" s="132">
        <f t="shared" si="20"/>
        <v>55.47405427985821</v>
      </c>
      <c r="O40" s="19" t="s">
        <v>74</v>
      </c>
      <c r="P40" s="18" t="str">
        <f t="shared" si="3"/>
        <v>12:30</v>
      </c>
      <c r="Q40" s="110">
        <f t="shared" si="4"/>
        <v>0.5208333333333334</v>
      </c>
      <c r="R40" s="20" t="str">
        <f t="shared" si="5"/>
        <v>82,8 </v>
      </c>
      <c r="S40" s="19" t="s">
        <v>143</v>
      </c>
      <c r="T40" s="18" t="str">
        <f t="shared" si="6"/>
        <v>12:30</v>
      </c>
      <c r="U40" s="110">
        <f t="shared" si="7"/>
        <v>0.5208333333333334</v>
      </c>
      <c r="V40" s="20" t="str">
        <f t="shared" si="8"/>
        <v>81,5 </v>
      </c>
      <c r="W40" s="14"/>
      <c r="X40" s="113">
        <v>10</v>
      </c>
      <c r="Y40" s="114">
        <v>10</v>
      </c>
      <c r="Z40" s="42">
        <f t="shared" si="21"/>
        <v>332.5</v>
      </c>
      <c r="AA40" s="46">
        <f t="shared" si="22"/>
        <v>35.680086646325485</v>
      </c>
      <c r="AB40" s="51">
        <f t="shared" si="2"/>
        <v>143.57037349837083</v>
      </c>
      <c r="AC40" s="39"/>
    </row>
    <row r="41" spans="1:29" ht="16.5" customHeight="1" thickBot="1">
      <c r="A41" s="137">
        <v>0.34722222222222227</v>
      </c>
      <c r="B41" s="149">
        <f t="shared" si="14"/>
        <v>37.1</v>
      </c>
      <c r="C41" s="150">
        <f t="shared" si="15"/>
        <v>37.7</v>
      </c>
      <c r="D41" s="143">
        <f t="shared" si="9"/>
        <v>56.34649182262091</v>
      </c>
      <c r="E41" s="107">
        <f t="shared" si="16"/>
        <v>1.0161725067385445</v>
      </c>
      <c r="F41" s="76">
        <f t="shared" si="17"/>
        <v>1</v>
      </c>
      <c r="G41" s="125">
        <f t="shared" si="10"/>
        <v>0.4710437926729139</v>
      </c>
      <c r="H41" s="102">
        <f t="shared" si="11"/>
        <v>55.4169167850487</v>
      </c>
      <c r="I41" s="88">
        <f t="shared" si="18"/>
        <v>37.7</v>
      </c>
      <c r="J41" s="98">
        <f t="shared" si="19"/>
        <v>37.7</v>
      </c>
      <c r="K41" s="132">
        <f t="shared" si="12"/>
        <v>4.7125</v>
      </c>
      <c r="L41" s="135">
        <f t="shared" si="13"/>
        <v>640.2801707429074</v>
      </c>
      <c r="M41" s="132">
        <f t="shared" si="20"/>
        <v>64.02801707429074</v>
      </c>
      <c r="O41" s="19" t="s">
        <v>75</v>
      </c>
      <c r="P41" s="18" t="str">
        <f t="shared" si="3"/>
        <v>12:40</v>
      </c>
      <c r="Q41" s="110">
        <f t="shared" si="4"/>
        <v>0.5277777777777778</v>
      </c>
      <c r="R41" s="20" t="str">
        <f t="shared" si="5"/>
        <v>84,5 </v>
      </c>
      <c r="S41" s="19" t="s">
        <v>144</v>
      </c>
      <c r="T41" s="18" t="str">
        <f t="shared" si="6"/>
        <v>12:40</v>
      </c>
      <c r="U41" s="110">
        <f t="shared" si="7"/>
        <v>0.5277777777777778</v>
      </c>
      <c r="V41" s="20" t="str">
        <f t="shared" si="8"/>
        <v>82,6 </v>
      </c>
      <c r="W41" s="14"/>
      <c r="X41" s="113">
        <v>10</v>
      </c>
      <c r="Y41" s="114">
        <v>20</v>
      </c>
      <c r="Z41" s="42">
        <f t="shared" si="21"/>
        <v>335</v>
      </c>
      <c r="AA41" s="46">
        <f t="shared" si="22"/>
        <v>36.57451756989313</v>
      </c>
      <c r="AB41" s="51">
        <f t="shared" si="2"/>
        <v>146.46081803409456</v>
      </c>
      <c r="AC41" s="39"/>
    </row>
    <row r="42" spans="1:29" ht="16.5" customHeight="1" thickBot="1">
      <c r="A42" s="137">
        <v>0.3541666666666667</v>
      </c>
      <c r="B42" s="149">
        <f t="shared" si="14"/>
        <v>38.9</v>
      </c>
      <c r="C42" s="150">
        <f t="shared" si="15"/>
        <v>37.6</v>
      </c>
      <c r="D42" s="143">
        <f t="shared" si="9"/>
        <v>53.85582745922588</v>
      </c>
      <c r="E42" s="107">
        <f t="shared" si="16"/>
        <v>0.9665809768637533</v>
      </c>
      <c r="F42" s="76">
        <f t="shared" si="17"/>
        <v>1</v>
      </c>
      <c r="G42" s="125">
        <f t="shared" si="10"/>
        <v>0.5013462410025165</v>
      </c>
      <c r="H42" s="102">
        <f t="shared" si="11"/>
        <v>58.98191070617841</v>
      </c>
      <c r="I42" s="88">
        <f t="shared" si="18"/>
        <v>37.6</v>
      </c>
      <c r="J42" s="98">
        <f t="shared" si="19"/>
        <v>38.9</v>
      </c>
      <c r="K42" s="132">
        <f t="shared" si="12"/>
        <v>4.8625</v>
      </c>
      <c r="L42" s="135">
        <f t="shared" si="13"/>
        <v>620.7286991475378</v>
      </c>
      <c r="M42" s="132">
        <f t="shared" si="20"/>
        <v>62.07286991475378</v>
      </c>
      <c r="O42" s="19" t="s">
        <v>76</v>
      </c>
      <c r="P42" s="18" t="str">
        <f t="shared" si="3"/>
        <v>12:50</v>
      </c>
      <c r="Q42" s="110">
        <f t="shared" si="4"/>
        <v>0.5347222222222222</v>
      </c>
      <c r="R42" s="20" t="str">
        <f t="shared" si="5"/>
        <v>80,6 </v>
      </c>
      <c r="S42" s="19" t="s">
        <v>145</v>
      </c>
      <c r="T42" s="18" t="str">
        <f t="shared" si="6"/>
        <v>12:50</v>
      </c>
      <c r="U42" s="110">
        <f t="shared" si="7"/>
        <v>0.5347222222222222</v>
      </c>
      <c r="V42" s="20" t="str">
        <f t="shared" si="8"/>
        <v>83,4 </v>
      </c>
      <c r="W42" s="14"/>
      <c r="X42" s="113">
        <v>10</v>
      </c>
      <c r="Y42" s="114">
        <v>30</v>
      </c>
      <c r="Z42" s="42">
        <f t="shared" si="21"/>
        <v>337.5</v>
      </c>
      <c r="AA42" s="46">
        <f t="shared" si="22"/>
        <v>37.398087317108974</v>
      </c>
      <c r="AB42" s="51">
        <f t="shared" si="2"/>
        <v>149.41603989374275</v>
      </c>
      <c r="AC42" s="39"/>
    </row>
    <row r="43" spans="1:29" ht="16.5" customHeight="1" thickBot="1">
      <c r="A43" s="137">
        <v>0.3611111111111111</v>
      </c>
      <c r="B43" s="149">
        <f t="shared" si="14"/>
        <v>43.6</v>
      </c>
      <c r="C43" s="150">
        <f t="shared" si="15"/>
        <v>42.5</v>
      </c>
      <c r="D43" s="143">
        <f t="shared" si="9"/>
        <v>51.36572707601086</v>
      </c>
      <c r="E43" s="107">
        <f t="shared" si="16"/>
        <v>0.9747706422018348</v>
      </c>
      <c r="F43" s="76">
        <f t="shared" si="17"/>
        <v>1</v>
      </c>
      <c r="G43" s="125">
        <f t="shared" si="10"/>
        <v>0.5306949256570733</v>
      </c>
      <c r="H43" s="102">
        <f t="shared" si="11"/>
        <v>62.434697136126275</v>
      </c>
      <c r="I43" s="88">
        <f t="shared" si="18"/>
        <v>42.5</v>
      </c>
      <c r="J43" s="98">
        <f t="shared" si="19"/>
        <v>43.6</v>
      </c>
      <c r="K43" s="132">
        <f t="shared" si="12"/>
        <v>5.45</v>
      </c>
      <c r="L43" s="135">
        <f t="shared" si="13"/>
        <v>657.251432295377</v>
      </c>
      <c r="M43" s="132">
        <f t="shared" si="20"/>
        <v>65.7251432295377</v>
      </c>
      <c r="O43" s="19" t="s">
        <v>77</v>
      </c>
      <c r="P43" s="18" t="str">
        <f t="shared" si="3"/>
        <v>13:00</v>
      </c>
      <c r="Q43" s="110">
        <f t="shared" si="4"/>
        <v>0.5416666666666666</v>
      </c>
      <c r="R43" s="20" t="str">
        <f t="shared" si="5"/>
        <v>83,0 </v>
      </c>
      <c r="S43" s="19" t="s">
        <v>146</v>
      </c>
      <c r="T43" s="18" t="str">
        <f t="shared" si="6"/>
        <v>13:00</v>
      </c>
      <c r="U43" s="110">
        <f t="shared" si="7"/>
        <v>0.5416666666666666</v>
      </c>
      <c r="V43" s="20" t="str">
        <f t="shared" si="8"/>
        <v>82,0 </v>
      </c>
      <c r="W43" s="14"/>
      <c r="X43" s="113">
        <v>10</v>
      </c>
      <c r="Y43" s="114">
        <v>40</v>
      </c>
      <c r="Z43" s="42">
        <f t="shared" si="21"/>
        <v>340</v>
      </c>
      <c r="AA43" s="46">
        <f t="shared" si="22"/>
        <v>38.14704078188334</v>
      </c>
      <c r="AB43" s="51">
        <f t="shared" si="2"/>
        <v>152.433690324602</v>
      </c>
      <c r="AC43" s="39"/>
    </row>
    <row r="44" spans="1:29" ht="16.5" customHeight="1" thickBot="1">
      <c r="A44" s="137">
        <v>0.3680555555555556</v>
      </c>
      <c r="B44" s="149">
        <f t="shared" si="14"/>
        <v>45.6</v>
      </c>
      <c r="C44" s="150">
        <f t="shared" si="15"/>
        <v>44.1</v>
      </c>
      <c r="D44" s="143">
        <f t="shared" si="9"/>
        <v>48.87628941211728</v>
      </c>
      <c r="E44" s="107">
        <f t="shared" si="16"/>
        <v>0.9671052631578947</v>
      </c>
      <c r="F44" s="76">
        <f t="shared" si="17"/>
        <v>1</v>
      </c>
      <c r="G44" s="125">
        <f t="shared" si="10"/>
        <v>0.5590339797472736</v>
      </c>
      <c r="H44" s="102">
        <f t="shared" si="11"/>
        <v>65.76870349967926</v>
      </c>
      <c r="I44" s="88">
        <f t="shared" si="18"/>
        <v>44.1</v>
      </c>
      <c r="J44" s="98">
        <f t="shared" si="19"/>
        <v>45.6</v>
      </c>
      <c r="K44" s="132">
        <f t="shared" si="12"/>
        <v>5.7</v>
      </c>
      <c r="L44" s="135">
        <f t="shared" si="13"/>
        <v>652.554251111744</v>
      </c>
      <c r="M44" s="132">
        <f t="shared" si="20"/>
        <v>65.25542511117439</v>
      </c>
      <c r="O44" s="19" t="s">
        <v>78</v>
      </c>
      <c r="P44" s="18" t="str">
        <f t="shared" si="3"/>
        <v>13:10</v>
      </c>
      <c r="Q44" s="110">
        <f t="shared" si="4"/>
        <v>0.548611111111111</v>
      </c>
      <c r="R44" s="20" t="str">
        <f t="shared" si="5"/>
        <v>85,9 </v>
      </c>
      <c r="S44" s="19" t="s">
        <v>147</v>
      </c>
      <c r="T44" s="18" t="str">
        <f t="shared" si="6"/>
        <v>13:10</v>
      </c>
      <c r="U44" s="110">
        <f t="shared" si="7"/>
        <v>0.548611111111111</v>
      </c>
      <c r="V44" s="20" t="str">
        <f t="shared" si="8"/>
        <v>82,4 </v>
      </c>
      <c r="W44" s="14"/>
      <c r="X44" s="113">
        <v>10</v>
      </c>
      <c r="Y44" s="114">
        <v>50</v>
      </c>
      <c r="Z44" s="42">
        <f t="shared" si="21"/>
        <v>342.5</v>
      </c>
      <c r="AA44" s="46">
        <f t="shared" si="22"/>
        <v>38.817763069521035</v>
      </c>
      <c r="AB44" s="51">
        <f t="shared" si="2"/>
        <v>155.51042717485072</v>
      </c>
      <c r="AC44" s="39"/>
    </row>
    <row r="45" spans="1:29" ht="16.5" customHeight="1" thickBot="1">
      <c r="A45" s="137">
        <v>0.375</v>
      </c>
      <c r="B45" s="149">
        <f t="shared" si="14"/>
        <v>47.6</v>
      </c>
      <c r="C45" s="150">
        <f t="shared" si="15"/>
        <v>45.9</v>
      </c>
      <c r="D45" s="143">
        <f t="shared" si="9"/>
        <v>46.38763325228848</v>
      </c>
      <c r="E45" s="107">
        <f t="shared" si="16"/>
        <v>0.9642857142857142</v>
      </c>
      <c r="F45" s="76">
        <f t="shared" si="17"/>
        <v>1</v>
      </c>
      <c r="G45" s="125">
        <f t="shared" si="10"/>
        <v>0.5863094582729701</v>
      </c>
      <c r="H45" s="102">
        <f t="shared" si="11"/>
        <v>68.97758332623177</v>
      </c>
      <c r="I45" s="88">
        <f t="shared" si="18"/>
        <v>45.9</v>
      </c>
      <c r="J45" s="98">
        <f t="shared" si="19"/>
        <v>47.6</v>
      </c>
      <c r="K45" s="132">
        <f t="shared" si="12"/>
        <v>5.95</v>
      </c>
      <c r="L45" s="135">
        <f t="shared" si="13"/>
        <v>649.4863670145837</v>
      </c>
      <c r="M45" s="132">
        <f t="shared" si="20"/>
        <v>64.94863670145837</v>
      </c>
      <c r="O45" s="19" t="s">
        <v>79</v>
      </c>
      <c r="P45" s="18" t="str">
        <f t="shared" si="3"/>
        <v>13:20</v>
      </c>
      <c r="Q45" s="110">
        <f t="shared" si="4"/>
        <v>0.5555555555555556</v>
      </c>
      <c r="R45" s="20" t="str">
        <f t="shared" si="5"/>
        <v>81,2 </v>
      </c>
      <c r="S45" s="19" t="s">
        <v>148</v>
      </c>
      <c r="T45" s="18" t="str">
        <f t="shared" si="6"/>
        <v>13:20</v>
      </c>
      <c r="U45" s="110">
        <f t="shared" si="7"/>
        <v>0.5555555555555556</v>
      </c>
      <c r="V45" s="20" t="str">
        <f t="shared" si="8"/>
        <v>78,6 </v>
      </c>
      <c r="W45" s="14"/>
      <c r="X45" s="113">
        <v>11</v>
      </c>
      <c r="Y45" s="114">
        <v>0</v>
      </c>
      <c r="Z45" s="42">
        <f t="shared" si="21"/>
        <v>345</v>
      </c>
      <c r="AA45" s="46">
        <f t="shared" si="22"/>
        <v>39.40684305542099</v>
      </c>
      <c r="AB45" s="51">
        <f t="shared" si="2"/>
        <v>158.6418790289313</v>
      </c>
      <c r="AC45" s="39"/>
    </row>
    <row r="46" spans="1:29" ht="16.5" customHeight="1" thickBot="1">
      <c r="A46" s="137">
        <v>0.3819444444444444</v>
      </c>
      <c r="B46" s="149">
        <f t="shared" si="14"/>
        <v>47.1</v>
      </c>
      <c r="C46" s="150">
        <f t="shared" si="15"/>
        <v>45.2</v>
      </c>
      <c r="D46" s="143">
        <f t="shared" si="9"/>
        <v>43.8999031884648</v>
      </c>
      <c r="E46" s="107">
        <f t="shared" si="16"/>
        <v>0.9596602972399151</v>
      </c>
      <c r="F46" s="76">
        <f t="shared" si="17"/>
        <v>1</v>
      </c>
      <c r="G46" s="125">
        <f t="shared" si="10"/>
        <v>0.612469440810553</v>
      </c>
      <c r="H46" s="102">
        <f t="shared" si="11"/>
        <v>72.05522833065329</v>
      </c>
      <c r="I46" s="88">
        <f t="shared" si="18"/>
        <v>45.2</v>
      </c>
      <c r="J46" s="98">
        <f t="shared" si="19"/>
        <v>47.1</v>
      </c>
      <c r="K46" s="132">
        <f t="shared" si="12"/>
        <v>5.8875</v>
      </c>
      <c r="L46" s="135">
        <f t="shared" si="13"/>
        <v>615.2143680855916</v>
      </c>
      <c r="M46" s="132">
        <f t="shared" si="20"/>
        <v>61.52143680855916</v>
      </c>
      <c r="O46" s="19" t="s">
        <v>80</v>
      </c>
      <c r="P46" s="18" t="str">
        <f t="shared" si="3"/>
        <v>13:30</v>
      </c>
      <c r="Q46" s="110">
        <f t="shared" si="4"/>
        <v>0.5625</v>
      </c>
      <c r="R46" s="20" t="str">
        <f t="shared" si="5"/>
        <v>82,4 </v>
      </c>
      <c r="S46" s="19" t="s">
        <v>149</v>
      </c>
      <c r="T46" s="18" t="str">
        <f t="shared" si="6"/>
        <v>13:30</v>
      </c>
      <c r="U46" s="110">
        <f t="shared" si="7"/>
        <v>0.5625</v>
      </c>
      <c r="V46" s="20" t="str">
        <f t="shared" si="8"/>
        <v>80,6 </v>
      </c>
      <c r="W46" s="14"/>
      <c r="X46" s="113">
        <v>11</v>
      </c>
      <c r="Y46" s="114">
        <v>10</v>
      </c>
      <c r="Z46" s="42">
        <f t="shared" si="21"/>
        <v>347.5</v>
      </c>
      <c r="AA46" s="46">
        <f t="shared" si="22"/>
        <v>39.91114019313615</v>
      </c>
      <c r="AB46" s="51">
        <f t="shared" si="2"/>
        <v>161.82264156661208</v>
      </c>
      <c r="AC46" s="39"/>
    </row>
    <row r="47" spans="1:29" ht="16.5" customHeight="1" thickBot="1">
      <c r="A47" s="137">
        <v>0.3888888888888889</v>
      </c>
      <c r="B47" s="149">
        <f t="shared" si="14"/>
        <v>53.3</v>
      </c>
      <c r="C47" s="150">
        <f t="shared" si="15"/>
        <v>54.4</v>
      </c>
      <c r="D47" s="143">
        <f aca="true" t="shared" si="23" ref="D47:D78">DEGREES(ACOS((COS(RADIANS($D$5))*SIN(RADIANS($AA35))+SIN(RADIANS($D$5))*COS(RADIANS($AA35))*COS(RADIANS($D$6)-RADIANS($AB35)))))</f>
        <v>41.41327743558265</v>
      </c>
      <c r="E47" s="107">
        <f t="shared" si="16"/>
        <v>1.0206378986866793</v>
      </c>
      <c r="F47" s="76">
        <f t="shared" si="17"/>
        <v>1</v>
      </c>
      <c r="G47" s="125">
        <f aca="true" t="shared" si="24" ref="G47:G78">IF($D$2*COS(RADIANS($D47))&lt;0,0,$D$2*COS(RADIANS($D47)))</f>
        <v>0.6374641303464252</v>
      </c>
      <c r="H47" s="102">
        <f aca="true" t="shared" si="25" ref="H47:H78">$G47/$D$2*100</f>
        <v>74.9957800407559</v>
      </c>
      <c r="I47" s="88">
        <f t="shared" si="18"/>
        <v>54.4</v>
      </c>
      <c r="J47" s="98">
        <f t="shared" si="19"/>
        <v>54.4</v>
      </c>
      <c r="K47" s="132">
        <f aca="true" t="shared" si="26" ref="K47:K78">IF(C47&lt;1,0,J47*$D$4/$D$3)</f>
        <v>6.8</v>
      </c>
      <c r="L47" s="135">
        <f aca="true" t="shared" si="27" ref="L47:L78">IF(G47&lt;0.1,0,(J47/G47)*(100/$D$4))</f>
        <v>682.7050798348351</v>
      </c>
      <c r="M47" s="132">
        <f t="shared" si="20"/>
        <v>68.27050798348351</v>
      </c>
      <c r="O47" s="19" t="s">
        <v>81</v>
      </c>
      <c r="P47" s="18" t="str">
        <f t="shared" si="3"/>
        <v>13:40</v>
      </c>
      <c r="Q47" s="110">
        <f t="shared" si="4"/>
        <v>0.5694444444444444</v>
      </c>
      <c r="R47" s="20" t="str">
        <f t="shared" si="5"/>
        <v>81,1 </v>
      </c>
      <c r="S47" s="19" t="s">
        <v>150</v>
      </c>
      <c r="T47" s="18" t="str">
        <f t="shared" si="6"/>
        <v>13:40</v>
      </c>
      <c r="U47" s="110">
        <f t="shared" si="7"/>
        <v>0.5694444444444444</v>
      </c>
      <c r="V47" s="20" t="str">
        <f t="shared" si="8"/>
        <v>80,7 </v>
      </c>
      <c r="W47" s="14"/>
      <c r="X47" s="113">
        <v>11</v>
      </c>
      <c r="Y47" s="114">
        <v>20</v>
      </c>
      <c r="Z47" s="42">
        <f t="shared" si="21"/>
        <v>350</v>
      </c>
      <c r="AA47" s="46">
        <f t="shared" si="22"/>
        <v>40.32785204875939</v>
      </c>
      <c r="AB47" s="51">
        <f t="shared" si="2"/>
        <v>165.04631190409597</v>
      </c>
      <c r="AC47" s="39"/>
    </row>
    <row r="48" spans="1:29" ht="16.5" customHeight="1" thickBot="1">
      <c r="A48" s="137">
        <v>0.3958333333333333</v>
      </c>
      <c r="B48" s="149">
        <f t="shared" si="14"/>
        <v>69.4</v>
      </c>
      <c r="C48" s="150">
        <f t="shared" si="15"/>
        <v>65.6</v>
      </c>
      <c r="D48" s="143">
        <f t="shared" si="23"/>
        <v>38.92797861460184</v>
      </c>
      <c r="E48" s="107">
        <f t="shared" si="16"/>
        <v>0.9452449567723341</v>
      </c>
      <c r="F48" s="76">
        <f t="shared" si="17"/>
        <v>1</v>
      </c>
      <c r="G48" s="125">
        <f t="shared" si="24"/>
        <v>0.66124594806845</v>
      </c>
      <c r="H48" s="102">
        <f t="shared" si="25"/>
        <v>77.79364094922941</v>
      </c>
      <c r="I48" s="88">
        <f t="shared" si="18"/>
        <v>65.6</v>
      </c>
      <c r="J48" s="98">
        <f t="shared" si="19"/>
        <v>69.4</v>
      </c>
      <c r="K48" s="132">
        <f t="shared" si="26"/>
        <v>8.675</v>
      </c>
      <c r="L48" s="135">
        <f t="shared" si="27"/>
        <v>839.6270731363749</v>
      </c>
      <c r="M48" s="132">
        <f t="shared" si="20"/>
        <v>83.96270731363748</v>
      </c>
      <c r="O48" s="19" t="s">
        <v>82</v>
      </c>
      <c r="P48" s="18" t="str">
        <f t="shared" si="3"/>
        <v>13:50</v>
      </c>
      <c r="Q48" s="110">
        <f t="shared" si="4"/>
        <v>0.576388888888889</v>
      </c>
      <c r="R48" s="20" t="str">
        <f t="shared" si="5"/>
        <v>79,5 </v>
      </c>
      <c r="S48" s="19" t="s">
        <v>151</v>
      </c>
      <c r="T48" s="18" t="str">
        <f t="shared" si="6"/>
        <v>13:50</v>
      </c>
      <c r="U48" s="110">
        <f t="shared" si="7"/>
        <v>0.576388888888889</v>
      </c>
      <c r="V48" s="20" t="str">
        <f t="shared" si="8"/>
        <v>77,9 </v>
      </c>
      <c r="W48" s="14"/>
      <c r="X48" s="113">
        <v>11</v>
      </c>
      <c r="Y48" s="114">
        <v>30</v>
      </c>
      <c r="Z48" s="42">
        <f t="shared" si="21"/>
        <v>352.5</v>
      </c>
      <c r="AA48" s="46">
        <f t="shared" si="22"/>
        <v>40.65457955683405</v>
      </c>
      <c r="AB48" s="51">
        <f t="shared" si="2"/>
        <v>168.30556469593859</v>
      </c>
      <c r="AC48" s="39"/>
    </row>
    <row r="49" spans="1:29" ht="16.5" customHeight="1" thickBot="1">
      <c r="A49" s="137">
        <v>0.40277777777777773</v>
      </c>
      <c r="B49" s="149">
        <f t="shared" si="14"/>
        <v>61.7</v>
      </c>
      <c r="C49" s="150">
        <f t="shared" si="15"/>
        <v>60.4</v>
      </c>
      <c r="D49" s="143">
        <f t="shared" si="23"/>
        <v>36.44428890843585</v>
      </c>
      <c r="E49" s="107">
        <f t="shared" si="16"/>
        <v>0.9789303079416531</v>
      </c>
      <c r="F49" s="76">
        <f t="shared" si="17"/>
        <v>1</v>
      </c>
      <c r="G49" s="125">
        <f t="shared" si="24"/>
        <v>0.6837696239349235</v>
      </c>
      <c r="H49" s="102">
        <f t="shared" si="25"/>
        <v>80.44348516881453</v>
      </c>
      <c r="I49" s="88">
        <f t="shared" si="18"/>
        <v>60.4</v>
      </c>
      <c r="J49" s="98">
        <f t="shared" si="19"/>
        <v>61.7</v>
      </c>
      <c r="K49" s="132">
        <f t="shared" si="26"/>
        <v>7.7125</v>
      </c>
      <c r="L49" s="135">
        <f t="shared" si="27"/>
        <v>721.8805614081762</v>
      </c>
      <c r="M49" s="132">
        <f t="shared" si="20"/>
        <v>72.18805614081762</v>
      </c>
      <c r="O49" s="19" t="s">
        <v>83</v>
      </c>
      <c r="P49" s="18" t="str">
        <f t="shared" si="3"/>
        <v>14:00</v>
      </c>
      <c r="Q49" s="110">
        <f t="shared" si="4"/>
        <v>0.5833333333333334</v>
      </c>
      <c r="R49" s="20" t="str">
        <f t="shared" si="5"/>
        <v>76,1 </v>
      </c>
      <c r="S49" s="19" t="s">
        <v>152</v>
      </c>
      <c r="T49" s="18" t="str">
        <f t="shared" si="6"/>
        <v>14:00</v>
      </c>
      <c r="U49" s="110">
        <f t="shared" si="7"/>
        <v>0.5833333333333334</v>
      </c>
      <c r="V49" s="20" t="str">
        <f t="shared" si="8"/>
        <v>76,0 </v>
      </c>
      <c r="W49" s="14"/>
      <c r="X49" s="113">
        <v>11</v>
      </c>
      <c r="Y49" s="114">
        <v>40</v>
      </c>
      <c r="Z49" s="42">
        <f t="shared" si="21"/>
        <v>355</v>
      </c>
      <c r="AA49" s="46">
        <f t="shared" si="22"/>
        <v>40.889386698440006</v>
      </c>
      <c r="AB49" s="51">
        <f t="shared" si="2"/>
        <v>171.59227098960645</v>
      </c>
      <c r="AC49" s="39"/>
    </row>
    <row r="50" spans="1:29" ht="16.5" customHeight="1" thickBot="1">
      <c r="A50" s="137">
        <v>0.40972222222222227</v>
      </c>
      <c r="B50" s="149">
        <f t="shared" si="14"/>
        <v>65.9</v>
      </c>
      <c r="C50" s="150">
        <f t="shared" si="15"/>
        <v>65.7</v>
      </c>
      <c r="D50" s="143">
        <f t="shared" si="23"/>
        <v>33.96257180884832</v>
      </c>
      <c r="E50" s="107">
        <f t="shared" si="16"/>
        <v>0.9969650986342944</v>
      </c>
      <c r="F50" s="76">
        <f t="shared" si="17"/>
        <v>1</v>
      </c>
      <c r="G50" s="125">
        <f t="shared" si="24"/>
        <v>0.7049922828486718</v>
      </c>
      <c r="H50" s="102">
        <f t="shared" si="25"/>
        <v>82.94026857043197</v>
      </c>
      <c r="I50" s="88">
        <f t="shared" si="18"/>
        <v>65.7</v>
      </c>
      <c r="J50" s="98">
        <f t="shared" si="19"/>
        <v>65.9</v>
      </c>
      <c r="K50" s="132">
        <f t="shared" si="26"/>
        <v>8.2375</v>
      </c>
      <c r="L50" s="135">
        <f t="shared" si="27"/>
        <v>747.8096041984119</v>
      </c>
      <c r="M50" s="132">
        <f t="shared" si="20"/>
        <v>74.7809604198412</v>
      </c>
      <c r="O50" s="19" t="s">
        <v>84</v>
      </c>
      <c r="P50" s="18" t="str">
        <f t="shared" si="3"/>
        <v>14:10</v>
      </c>
      <c r="Q50" s="110">
        <f t="shared" si="4"/>
        <v>0.5902777777777778</v>
      </c>
      <c r="R50" s="20" t="str">
        <f t="shared" si="5"/>
        <v>75,2 </v>
      </c>
      <c r="S50" s="19" t="s">
        <v>153</v>
      </c>
      <c r="T50" s="18" t="str">
        <f t="shared" si="6"/>
        <v>14:10</v>
      </c>
      <c r="U50" s="110">
        <f t="shared" si="7"/>
        <v>0.5902777777777778</v>
      </c>
      <c r="V50" s="20" t="str">
        <f t="shared" si="8"/>
        <v>76,1 </v>
      </c>
      <c r="W50" s="14"/>
      <c r="X50" s="113">
        <v>11</v>
      </c>
      <c r="Y50" s="114">
        <v>50</v>
      </c>
      <c r="Z50" s="42">
        <f t="shared" si="21"/>
        <v>357.5</v>
      </c>
      <c r="AA50" s="46">
        <f t="shared" si="22"/>
        <v>41.030851267987835</v>
      </c>
      <c r="AB50" s="51">
        <f t="shared" si="2"/>
        <v>174.8976574518327</v>
      </c>
      <c r="AC50" s="39"/>
    </row>
    <row r="51" spans="1:29" ht="16.5" customHeight="1" thickBot="1">
      <c r="A51" s="137">
        <v>0.4166666666666667</v>
      </c>
      <c r="B51" s="149">
        <f t="shared" si="14"/>
        <v>77.3</v>
      </c>
      <c r="C51" s="150">
        <f t="shared" si="15"/>
        <v>76.9</v>
      </c>
      <c r="D51" s="143">
        <f t="shared" si="23"/>
        <v>31.483304051921372</v>
      </c>
      <c r="E51" s="107">
        <f t="shared" si="16"/>
        <v>0.9948253557567919</v>
      </c>
      <c r="F51" s="76">
        <f t="shared" si="17"/>
        <v>1</v>
      </c>
      <c r="G51" s="125">
        <f t="shared" si="24"/>
        <v>0.7248735262722353</v>
      </c>
      <c r="H51" s="102">
        <f t="shared" si="25"/>
        <v>85.27923838496886</v>
      </c>
      <c r="I51" s="88">
        <f t="shared" si="18"/>
        <v>76.9</v>
      </c>
      <c r="J51" s="98">
        <f t="shared" si="19"/>
        <v>77.3</v>
      </c>
      <c r="K51" s="132">
        <f t="shared" si="26"/>
        <v>9.6625</v>
      </c>
      <c r="L51" s="135">
        <f t="shared" si="27"/>
        <v>853.1143400700664</v>
      </c>
      <c r="M51" s="132">
        <f t="shared" si="20"/>
        <v>85.31143400700664</v>
      </c>
      <c r="O51" s="19" t="s">
        <v>85</v>
      </c>
      <c r="P51" s="18" t="str">
        <f t="shared" si="3"/>
        <v>14:20</v>
      </c>
      <c r="Q51" s="110">
        <f t="shared" si="4"/>
        <v>0.5972222222222222</v>
      </c>
      <c r="R51" s="20" t="str">
        <f t="shared" si="5"/>
        <v>72,3 </v>
      </c>
      <c r="S51" s="19" t="s">
        <v>154</v>
      </c>
      <c r="T51" s="18" t="str">
        <f t="shared" si="6"/>
        <v>14:20</v>
      </c>
      <c r="U51" s="110">
        <f t="shared" si="7"/>
        <v>0.5972222222222222</v>
      </c>
      <c r="V51" s="20" t="str">
        <f t="shared" si="8"/>
        <v>76,3 </v>
      </c>
      <c r="W51" s="14"/>
      <c r="X51" s="36">
        <v>12</v>
      </c>
      <c r="Y51" s="37">
        <v>0</v>
      </c>
      <c r="Z51" s="43">
        <f t="shared" si="21"/>
        <v>0</v>
      </c>
      <c r="AA51" s="56">
        <f t="shared" si="22"/>
        <v>41.0781036690007</v>
      </c>
      <c r="AB51" s="57">
        <f>180-$D$11</f>
        <v>178.2125</v>
      </c>
      <c r="AC51" s="39"/>
    </row>
    <row r="52" spans="1:29" ht="16.5" customHeight="1" thickBot="1">
      <c r="A52" s="137">
        <v>0.4236111111111111</v>
      </c>
      <c r="B52" s="149">
        <f t="shared" si="14"/>
        <v>73.1</v>
      </c>
      <c r="C52" s="150">
        <f t="shared" si="15"/>
        <v>73.2</v>
      </c>
      <c r="D52" s="143">
        <f t="shared" si="23"/>
        <v>29.007123760921537</v>
      </c>
      <c r="E52" s="107">
        <f t="shared" si="16"/>
        <v>1.0013679890560876</v>
      </c>
      <c r="F52" s="76">
        <f t="shared" si="17"/>
        <v>1</v>
      </c>
      <c r="G52" s="125">
        <f t="shared" si="24"/>
        <v>0.7433755091287819</v>
      </c>
      <c r="H52" s="102">
        <f t="shared" si="25"/>
        <v>87.45594225044493</v>
      </c>
      <c r="I52" s="88">
        <f t="shared" si="18"/>
        <v>73.2</v>
      </c>
      <c r="J52" s="98">
        <f t="shared" si="19"/>
        <v>73.2</v>
      </c>
      <c r="K52" s="132">
        <f t="shared" si="26"/>
        <v>9.15</v>
      </c>
      <c r="L52" s="135">
        <f t="shared" si="27"/>
        <v>787.757994188306</v>
      </c>
      <c r="M52" s="132">
        <f t="shared" si="20"/>
        <v>78.7757994188306</v>
      </c>
      <c r="O52" s="19" t="s">
        <v>86</v>
      </c>
      <c r="P52" s="18" t="str">
        <f t="shared" si="3"/>
        <v>14:30</v>
      </c>
      <c r="Q52" s="110">
        <f t="shared" si="4"/>
        <v>0.6041666666666666</v>
      </c>
      <c r="R52" s="20" t="str">
        <f t="shared" si="5"/>
        <v>69,4 </v>
      </c>
      <c r="S52" s="19" t="s">
        <v>155</v>
      </c>
      <c r="T52" s="18" t="str">
        <f t="shared" si="6"/>
        <v>14:30</v>
      </c>
      <c r="U52" s="110">
        <f t="shared" si="7"/>
        <v>0.6041666666666666</v>
      </c>
      <c r="V52" s="20" t="str">
        <f t="shared" si="8"/>
        <v>67,5 </v>
      </c>
      <c r="W52" s="14"/>
      <c r="X52" s="113">
        <v>12</v>
      </c>
      <c r="Y52" s="114">
        <v>10</v>
      </c>
      <c r="Z52" s="42">
        <f t="shared" si="21"/>
        <v>2.5</v>
      </c>
      <c r="AA52" s="46">
        <f t="shared" si="22"/>
        <v>41.030851267987835</v>
      </c>
      <c r="AB52" s="51">
        <f aca="true" t="shared" si="28" ref="AB52:AB99">180+DEGREES(ACOS((SIN(RADIANS($D$7))*SIN(RADIANS($AA52))-SIN(RADIANS($D$10)))/((COS(RADIANS($D$7)))*(COS(RADIANS($AA52))))))-$D$11</f>
        <v>181.5273425481673</v>
      </c>
      <c r="AC52" s="39"/>
    </row>
    <row r="53" spans="1:29" ht="16.5" customHeight="1" thickBot="1">
      <c r="A53" s="137">
        <v>0.4305555555555556</v>
      </c>
      <c r="B53" s="149">
        <f t="shared" si="14"/>
        <v>74.9</v>
      </c>
      <c r="C53" s="150">
        <f t="shared" si="15"/>
        <v>76.1</v>
      </c>
      <c r="D53" s="143">
        <f t="shared" si="23"/>
        <v>26.534905226502982</v>
      </c>
      <c r="E53" s="107">
        <f t="shared" si="16"/>
        <v>1.016021361815754</v>
      </c>
      <c r="F53" s="76">
        <f t="shared" si="17"/>
        <v>1</v>
      </c>
      <c r="G53" s="125">
        <f t="shared" si="24"/>
        <v>0.7604630118423588</v>
      </c>
      <c r="H53" s="102">
        <f t="shared" si="25"/>
        <v>89.46623668733633</v>
      </c>
      <c r="I53" s="88">
        <f t="shared" si="18"/>
        <v>76.1</v>
      </c>
      <c r="J53" s="98">
        <f t="shared" si="19"/>
        <v>76.1</v>
      </c>
      <c r="K53" s="132">
        <f t="shared" si="26"/>
        <v>9.5125</v>
      </c>
      <c r="L53" s="135">
        <f t="shared" si="27"/>
        <v>800.5649065364431</v>
      </c>
      <c r="M53" s="132">
        <f t="shared" si="20"/>
        <v>80.05649065364432</v>
      </c>
      <c r="O53" s="19" t="s">
        <v>87</v>
      </c>
      <c r="P53" s="18" t="str">
        <f t="shared" si="3"/>
        <v>14:40</v>
      </c>
      <c r="Q53" s="110">
        <f t="shared" si="4"/>
        <v>0.611111111111111</v>
      </c>
      <c r="R53" s="20" t="str">
        <f t="shared" si="5"/>
        <v>65,3 </v>
      </c>
      <c r="S53" s="19" t="s">
        <v>156</v>
      </c>
      <c r="T53" s="18" t="str">
        <f t="shared" si="6"/>
        <v>14:40</v>
      </c>
      <c r="U53" s="110">
        <f t="shared" si="7"/>
        <v>0.611111111111111</v>
      </c>
      <c r="V53" s="20" t="str">
        <f t="shared" si="8"/>
        <v>66,6 </v>
      </c>
      <c r="W53" s="14"/>
      <c r="X53" s="113">
        <v>12</v>
      </c>
      <c r="Y53" s="114">
        <v>20</v>
      </c>
      <c r="Z53" s="42">
        <f t="shared" si="21"/>
        <v>5</v>
      </c>
      <c r="AA53" s="46">
        <f t="shared" si="22"/>
        <v>40.889386698440006</v>
      </c>
      <c r="AB53" s="51">
        <f t="shared" si="28"/>
        <v>184.83272901039356</v>
      </c>
      <c r="AC53" s="39"/>
    </row>
    <row r="54" spans="1:29" ht="16.5" customHeight="1" thickBot="1">
      <c r="A54" s="137">
        <v>0.4375</v>
      </c>
      <c r="B54" s="149">
        <f t="shared" si="14"/>
        <v>76.2</v>
      </c>
      <c r="C54" s="150">
        <f t="shared" si="15"/>
        <v>74</v>
      </c>
      <c r="D54" s="143">
        <f t="shared" si="23"/>
        <v>24.067879140041757</v>
      </c>
      <c r="E54" s="107">
        <f t="shared" si="16"/>
        <v>0.9711286089238845</v>
      </c>
      <c r="F54" s="76">
        <f t="shared" si="17"/>
        <v>1</v>
      </c>
      <c r="G54" s="125">
        <f t="shared" si="24"/>
        <v>0.7761035073803619</v>
      </c>
      <c r="H54" s="102">
        <f t="shared" si="25"/>
        <v>91.30629498592494</v>
      </c>
      <c r="I54" s="88">
        <f t="shared" si="18"/>
        <v>74</v>
      </c>
      <c r="J54" s="98">
        <f t="shared" si="19"/>
        <v>76.2</v>
      </c>
      <c r="K54" s="132">
        <f t="shared" si="26"/>
        <v>9.525</v>
      </c>
      <c r="L54" s="135">
        <f t="shared" si="27"/>
        <v>785.4622408003628</v>
      </c>
      <c r="M54" s="132">
        <f t="shared" si="20"/>
        <v>78.54622408003628</v>
      </c>
      <c r="O54" s="19" t="s">
        <v>88</v>
      </c>
      <c r="P54" s="18" t="str">
        <f t="shared" si="3"/>
        <v>14:50</v>
      </c>
      <c r="Q54" s="110">
        <f t="shared" si="4"/>
        <v>0.6180555555555556</v>
      </c>
      <c r="R54" s="20" t="str">
        <f t="shared" si="5"/>
        <v>63,6 </v>
      </c>
      <c r="S54" s="19" t="s">
        <v>157</v>
      </c>
      <c r="T54" s="18" t="str">
        <f t="shared" si="6"/>
        <v>14:50</v>
      </c>
      <c r="U54" s="110">
        <f t="shared" si="7"/>
        <v>0.6180555555555556</v>
      </c>
      <c r="V54" s="20" t="str">
        <f t="shared" si="8"/>
        <v>65,8 </v>
      </c>
      <c r="W54" s="14"/>
      <c r="X54" s="113">
        <v>12</v>
      </c>
      <c r="Y54" s="114">
        <v>30</v>
      </c>
      <c r="Z54" s="42">
        <f t="shared" si="21"/>
        <v>7.5</v>
      </c>
      <c r="AA54" s="46">
        <f t="shared" si="22"/>
        <v>40.65457955683405</v>
      </c>
      <c r="AB54" s="51">
        <f t="shared" si="28"/>
        <v>188.11943530406143</v>
      </c>
      <c r="AC54" s="39"/>
    </row>
    <row r="55" spans="1:29" ht="16.5" customHeight="1" thickBot="1">
      <c r="A55" s="137">
        <v>0.4444444444444444</v>
      </c>
      <c r="B55" s="149">
        <f t="shared" si="14"/>
        <v>75.4</v>
      </c>
      <c r="C55" s="150">
        <f t="shared" si="15"/>
        <v>80</v>
      </c>
      <c r="D55" s="143">
        <f t="shared" si="23"/>
        <v>21.607833837316743</v>
      </c>
      <c r="E55" s="107">
        <f t="shared" si="16"/>
        <v>1.0610079575596816</v>
      </c>
      <c r="F55" s="76">
        <f t="shared" si="17"/>
        <v>1</v>
      </c>
      <c r="G55" s="125">
        <f t="shared" si="24"/>
        <v>0.7902672231705863</v>
      </c>
      <c r="H55" s="102">
        <f t="shared" si="25"/>
        <v>92.97261449065721</v>
      </c>
      <c r="I55" s="88">
        <f t="shared" si="18"/>
        <v>80</v>
      </c>
      <c r="J55" s="98">
        <f t="shared" si="19"/>
        <v>80</v>
      </c>
      <c r="K55" s="132">
        <f t="shared" si="26"/>
        <v>10</v>
      </c>
      <c r="L55" s="135">
        <f t="shared" si="27"/>
        <v>809.852643808625</v>
      </c>
      <c r="M55" s="132">
        <f t="shared" si="20"/>
        <v>80.9852643808625</v>
      </c>
      <c r="O55" s="19" t="s">
        <v>89</v>
      </c>
      <c r="P55" s="18" t="str">
        <f t="shared" si="3"/>
        <v>15:00</v>
      </c>
      <c r="Q55" s="110">
        <f t="shared" si="4"/>
        <v>0.625</v>
      </c>
      <c r="R55" s="20" t="str">
        <f t="shared" si="5"/>
        <v>61,2 </v>
      </c>
      <c r="S55" s="19" t="s">
        <v>158</v>
      </c>
      <c r="T55" s="18" t="str">
        <f t="shared" si="6"/>
        <v>15:00</v>
      </c>
      <c r="U55" s="110">
        <f t="shared" si="7"/>
        <v>0.625</v>
      </c>
      <c r="V55" s="20" t="str">
        <f t="shared" si="8"/>
        <v>62,8 </v>
      </c>
      <c r="W55" s="14"/>
      <c r="X55" s="113">
        <v>12</v>
      </c>
      <c r="Y55" s="114">
        <v>40</v>
      </c>
      <c r="Z55" s="42">
        <f t="shared" si="21"/>
        <v>10</v>
      </c>
      <c r="AA55" s="46">
        <f t="shared" si="22"/>
        <v>40.32785204875939</v>
      </c>
      <c r="AB55" s="51">
        <f t="shared" si="28"/>
        <v>191.37868809590404</v>
      </c>
      <c r="AC55" s="39"/>
    </row>
    <row r="56" spans="1:29" ht="16.5" customHeight="1" thickBot="1">
      <c r="A56" s="137">
        <v>0.4513888888888889</v>
      </c>
      <c r="B56" s="149">
        <f t="shared" si="14"/>
        <v>77.7</v>
      </c>
      <c r="C56" s="150">
        <f t="shared" si="15"/>
        <v>79.6</v>
      </c>
      <c r="D56" s="143">
        <f t="shared" si="23"/>
        <v>19.15746848218581</v>
      </c>
      <c r="E56" s="107">
        <f t="shared" si="16"/>
        <v>1.0244530244530243</v>
      </c>
      <c r="F56" s="76">
        <f t="shared" si="17"/>
        <v>1</v>
      </c>
      <c r="G56" s="125">
        <f t="shared" si="24"/>
        <v>0.8029271977750126</v>
      </c>
      <c r="H56" s="102">
        <f t="shared" si="25"/>
        <v>94.46202326764855</v>
      </c>
      <c r="I56" s="88">
        <f t="shared" si="18"/>
        <v>79.6</v>
      </c>
      <c r="J56" s="98">
        <f t="shared" si="19"/>
        <v>79.6</v>
      </c>
      <c r="K56" s="132">
        <f t="shared" si="26"/>
        <v>9.95</v>
      </c>
      <c r="L56" s="135">
        <f t="shared" si="27"/>
        <v>793.0980564173602</v>
      </c>
      <c r="M56" s="132">
        <f t="shared" si="20"/>
        <v>79.30980564173602</v>
      </c>
      <c r="O56" s="19" t="s">
        <v>90</v>
      </c>
      <c r="P56" s="18" t="str">
        <f t="shared" si="3"/>
        <v>15:10</v>
      </c>
      <c r="Q56" s="110">
        <f t="shared" si="4"/>
        <v>0.6319444444444444</v>
      </c>
      <c r="R56" s="20" t="str">
        <f t="shared" si="5"/>
        <v>56,8 </v>
      </c>
      <c r="S56" s="19" t="s">
        <v>159</v>
      </c>
      <c r="T56" s="18" t="str">
        <f t="shared" si="6"/>
        <v>15:10</v>
      </c>
      <c r="U56" s="110">
        <f t="shared" si="7"/>
        <v>0.6319444444444444</v>
      </c>
      <c r="V56" s="20" t="str">
        <f t="shared" si="8"/>
        <v>58,1 </v>
      </c>
      <c r="W56" s="14"/>
      <c r="X56" s="113">
        <v>12</v>
      </c>
      <c r="Y56" s="114">
        <v>50</v>
      </c>
      <c r="Z56" s="42">
        <f t="shared" si="21"/>
        <v>12.5</v>
      </c>
      <c r="AA56" s="46">
        <f t="shared" si="22"/>
        <v>39.91114019313615</v>
      </c>
      <c r="AB56" s="51">
        <f t="shared" si="28"/>
        <v>194.60235843338793</v>
      </c>
      <c r="AC56" s="39"/>
    </row>
    <row r="57" spans="1:29" ht="16.5" customHeight="1" thickBot="1">
      <c r="A57" s="137">
        <v>0.4583333333333333</v>
      </c>
      <c r="B57" s="149">
        <f t="shared" si="14"/>
        <v>84.2</v>
      </c>
      <c r="C57" s="150">
        <f t="shared" si="15"/>
        <v>85.6</v>
      </c>
      <c r="D57" s="143">
        <f t="shared" si="23"/>
        <v>16.721048980113864</v>
      </c>
      <c r="E57" s="107">
        <f t="shared" si="16"/>
        <v>1.016627078384798</v>
      </c>
      <c r="F57" s="76">
        <f t="shared" si="17"/>
        <v>1</v>
      </c>
      <c r="G57" s="125">
        <f t="shared" si="24"/>
        <v>0.8140593322124351</v>
      </c>
      <c r="H57" s="102">
        <f t="shared" si="25"/>
        <v>95.77168614263942</v>
      </c>
      <c r="I57" s="88">
        <f t="shared" si="18"/>
        <v>85.6</v>
      </c>
      <c r="J57" s="98">
        <f t="shared" si="19"/>
        <v>85.6</v>
      </c>
      <c r="K57" s="132">
        <f t="shared" si="26"/>
        <v>10.7</v>
      </c>
      <c r="L57" s="135">
        <f t="shared" si="27"/>
        <v>841.2163252755342</v>
      </c>
      <c r="M57" s="132">
        <f t="shared" si="20"/>
        <v>84.12163252755343</v>
      </c>
      <c r="O57" s="19" t="s">
        <v>91</v>
      </c>
      <c r="P57" s="18" t="str">
        <f t="shared" si="3"/>
        <v>15:20</v>
      </c>
      <c r="Q57" s="110">
        <f t="shared" si="4"/>
        <v>0.638888888888889</v>
      </c>
      <c r="R57" s="20" t="str">
        <f t="shared" si="5"/>
        <v>48,2 </v>
      </c>
      <c r="S57" s="19" t="s">
        <v>160</v>
      </c>
      <c r="T57" s="18" t="str">
        <f t="shared" si="6"/>
        <v>15:20</v>
      </c>
      <c r="U57" s="110">
        <f t="shared" si="7"/>
        <v>0.638888888888889</v>
      </c>
      <c r="V57" s="20" t="str">
        <f t="shared" si="8"/>
        <v>50,3 </v>
      </c>
      <c r="W57" s="14"/>
      <c r="X57" s="113">
        <v>13</v>
      </c>
      <c r="Y57" s="114">
        <v>0</v>
      </c>
      <c r="Z57" s="42">
        <f t="shared" si="21"/>
        <v>15</v>
      </c>
      <c r="AA57" s="46">
        <f t="shared" si="22"/>
        <v>39.40684305542099</v>
      </c>
      <c r="AB57" s="51">
        <f t="shared" si="28"/>
        <v>197.7831209710687</v>
      </c>
      <c r="AC57" s="39"/>
    </row>
    <row r="58" spans="1:29" ht="16.5" customHeight="1" thickBot="1">
      <c r="A58" s="137">
        <v>0.46527777777777773</v>
      </c>
      <c r="B58" s="149">
        <f t="shared" si="14"/>
        <v>87.9</v>
      </c>
      <c r="C58" s="150">
        <f t="shared" si="15"/>
        <v>86.7</v>
      </c>
      <c r="D58" s="143">
        <f t="shared" si="23"/>
        <v>14.30571234520269</v>
      </c>
      <c r="E58" s="107">
        <f t="shared" si="16"/>
        <v>0.9863481228668942</v>
      </c>
      <c r="F58" s="76">
        <f t="shared" si="17"/>
        <v>1</v>
      </c>
      <c r="G58" s="125">
        <f t="shared" si="24"/>
        <v>0.8236424358322431</v>
      </c>
      <c r="H58" s="102">
        <f t="shared" si="25"/>
        <v>96.89911009791095</v>
      </c>
      <c r="I58" s="88">
        <f t="shared" si="18"/>
        <v>86.7</v>
      </c>
      <c r="J58" s="98">
        <f t="shared" si="19"/>
        <v>87.9</v>
      </c>
      <c r="K58" s="132">
        <f t="shared" si="26"/>
        <v>10.9875</v>
      </c>
      <c r="L58" s="135">
        <f t="shared" si="27"/>
        <v>853.7685400940484</v>
      </c>
      <c r="M58" s="132">
        <f t="shared" si="20"/>
        <v>85.37685400940484</v>
      </c>
      <c r="O58" s="19" t="s">
        <v>92</v>
      </c>
      <c r="P58" s="18" t="str">
        <f t="shared" si="3"/>
        <v>15:30</v>
      </c>
      <c r="Q58" s="110">
        <f t="shared" si="4"/>
        <v>0.6458333333333334</v>
      </c>
      <c r="R58" s="20" t="str">
        <f t="shared" si="5"/>
        <v>37,6 </v>
      </c>
      <c r="S58" s="19" t="s">
        <v>161</v>
      </c>
      <c r="T58" s="18" t="str">
        <f t="shared" si="6"/>
        <v>15:30</v>
      </c>
      <c r="U58" s="110">
        <f t="shared" si="7"/>
        <v>0.6458333333333334</v>
      </c>
      <c r="V58" s="20" t="str">
        <f t="shared" si="8"/>
        <v>37,8 </v>
      </c>
      <c r="W58" s="14"/>
      <c r="X58" s="113">
        <v>13</v>
      </c>
      <c r="Y58" s="114">
        <v>10</v>
      </c>
      <c r="Z58" s="42">
        <f t="shared" si="21"/>
        <v>17.5</v>
      </c>
      <c r="AA58" s="46">
        <f t="shared" si="22"/>
        <v>38.817763069521035</v>
      </c>
      <c r="AB58" s="51">
        <f t="shared" si="28"/>
        <v>200.9145728251493</v>
      </c>
      <c r="AC58" s="39"/>
    </row>
    <row r="59" spans="1:29" ht="16.5" customHeight="1" thickBot="1">
      <c r="A59" s="137">
        <v>0.47222222222222227</v>
      </c>
      <c r="B59" s="149">
        <f t="shared" si="14"/>
        <v>85.6</v>
      </c>
      <c r="C59" s="150">
        <f t="shared" si="15"/>
        <v>84.3</v>
      </c>
      <c r="D59" s="143">
        <f t="shared" si="23"/>
        <v>11.924286864731087</v>
      </c>
      <c r="E59" s="107">
        <f t="shared" si="16"/>
        <v>0.9848130841121495</v>
      </c>
      <c r="F59" s="76">
        <f t="shared" si="17"/>
        <v>1</v>
      </c>
      <c r="G59" s="125">
        <f t="shared" si="24"/>
        <v>0.8316582666520287</v>
      </c>
      <c r="H59" s="102">
        <f t="shared" si="25"/>
        <v>97.84214901788573</v>
      </c>
      <c r="I59" s="88">
        <f t="shared" si="18"/>
        <v>84.3</v>
      </c>
      <c r="J59" s="98">
        <f t="shared" si="19"/>
        <v>85.6</v>
      </c>
      <c r="K59" s="132">
        <f t="shared" si="26"/>
        <v>10.7</v>
      </c>
      <c r="L59" s="135">
        <f t="shared" si="27"/>
        <v>823.4151302995763</v>
      </c>
      <c r="M59" s="132">
        <f t="shared" si="20"/>
        <v>82.34151302995762</v>
      </c>
      <c r="O59" s="19" t="s">
        <v>93</v>
      </c>
      <c r="P59" s="18" t="str">
        <f t="shared" si="3"/>
        <v>15:40</v>
      </c>
      <c r="Q59" s="110">
        <f t="shared" si="4"/>
        <v>0.6527777777777778</v>
      </c>
      <c r="R59" s="20" t="str">
        <f t="shared" si="5"/>
        <v>40,5 </v>
      </c>
      <c r="S59" s="19" t="s">
        <v>162</v>
      </c>
      <c r="T59" s="18" t="str">
        <f t="shared" si="6"/>
        <v>15:40</v>
      </c>
      <c r="U59" s="110">
        <f t="shared" si="7"/>
        <v>0.6527777777777778</v>
      </c>
      <c r="V59" s="20" t="str">
        <f t="shared" si="8"/>
        <v>39,8 </v>
      </c>
      <c r="W59" s="14"/>
      <c r="X59" s="113">
        <v>13</v>
      </c>
      <c r="Y59" s="114">
        <v>20</v>
      </c>
      <c r="Z59" s="42">
        <f t="shared" si="21"/>
        <v>20</v>
      </c>
      <c r="AA59" s="46">
        <f t="shared" si="22"/>
        <v>38.14704078188334</v>
      </c>
      <c r="AB59" s="51">
        <f t="shared" si="28"/>
        <v>203.991309675398</v>
      </c>
      <c r="AC59" s="39"/>
    </row>
    <row r="60" spans="1:29" ht="16.5" customHeight="1" thickBot="1">
      <c r="A60" s="137">
        <v>0.4791666666666667</v>
      </c>
      <c r="B60" s="149">
        <f t="shared" si="14"/>
        <v>88</v>
      </c>
      <c r="C60" s="150">
        <f t="shared" si="15"/>
        <v>90.2</v>
      </c>
      <c r="D60" s="143">
        <f t="shared" si="23"/>
        <v>9.602047195377152</v>
      </c>
      <c r="E60" s="107">
        <f t="shared" si="16"/>
        <v>1.0250000000000001</v>
      </c>
      <c r="F60" s="76">
        <f t="shared" si="17"/>
        <v>1</v>
      </c>
      <c r="G60" s="125">
        <f t="shared" si="24"/>
        <v>0.8380915660822358</v>
      </c>
      <c r="H60" s="102">
        <f t="shared" si="25"/>
        <v>98.59900777438068</v>
      </c>
      <c r="I60" s="88">
        <f t="shared" si="18"/>
        <v>90.2</v>
      </c>
      <c r="J60" s="98">
        <f t="shared" si="19"/>
        <v>90.2</v>
      </c>
      <c r="K60" s="132">
        <f t="shared" si="26"/>
        <v>11.275</v>
      </c>
      <c r="L60" s="135">
        <f t="shared" si="27"/>
        <v>861.0037723839769</v>
      </c>
      <c r="M60" s="132">
        <f t="shared" si="20"/>
        <v>86.10037723839768</v>
      </c>
      <c r="O60" s="19" t="s">
        <v>94</v>
      </c>
      <c r="P60" s="18" t="str">
        <f t="shared" si="3"/>
        <v>15:50</v>
      </c>
      <c r="Q60" s="110">
        <f t="shared" si="4"/>
        <v>0.6597222222222222</v>
      </c>
      <c r="R60" s="20" t="str">
        <f t="shared" si="5"/>
        <v>42,7 </v>
      </c>
      <c r="S60" s="19" t="s">
        <v>163</v>
      </c>
      <c r="T60" s="18" t="str">
        <f t="shared" si="6"/>
        <v>15:50</v>
      </c>
      <c r="U60" s="110">
        <f t="shared" si="7"/>
        <v>0.6597222222222222</v>
      </c>
      <c r="V60" s="20" t="str">
        <f t="shared" si="8"/>
        <v>41,2 </v>
      </c>
      <c r="W60" s="14"/>
      <c r="X60" s="113">
        <v>13</v>
      </c>
      <c r="Y60" s="114">
        <v>30</v>
      </c>
      <c r="Z60" s="42">
        <f t="shared" si="21"/>
        <v>22.5</v>
      </c>
      <c r="AA60" s="46">
        <f t="shared" si="22"/>
        <v>37.398087317108974</v>
      </c>
      <c r="AB60" s="51">
        <f t="shared" si="28"/>
        <v>207.00896010625726</v>
      </c>
      <c r="AC60" s="39"/>
    </row>
    <row r="61" spans="1:29" ht="16.5" customHeight="1" thickBot="1">
      <c r="A61" s="137">
        <v>0.4861111111111111</v>
      </c>
      <c r="B61" s="149">
        <f t="shared" si="14"/>
        <v>90.6</v>
      </c>
      <c r="C61" s="150">
        <f t="shared" si="15"/>
        <v>89</v>
      </c>
      <c r="D61" s="143">
        <f t="shared" si="23"/>
        <v>7.3949740498760175</v>
      </c>
      <c r="E61" s="107">
        <f t="shared" si="16"/>
        <v>0.9823399558498896</v>
      </c>
      <c r="F61" s="76">
        <f t="shared" si="17"/>
        <v>1</v>
      </c>
      <c r="G61" s="125">
        <f t="shared" si="24"/>
        <v>0.8429300879717544</v>
      </c>
      <c r="H61" s="102">
        <f t="shared" si="25"/>
        <v>99.16824564373582</v>
      </c>
      <c r="I61" s="88">
        <f t="shared" si="18"/>
        <v>89</v>
      </c>
      <c r="J61" s="98">
        <f t="shared" si="19"/>
        <v>90.6</v>
      </c>
      <c r="K61" s="132">
        <f t="shared" si="26"/>
        <v>11.325</v>
      </c>
      <c r="L61" s="135">
        <f t="shared" si="27"/>
        <v>859.8577869536045</v>
      </c>
      <c r="M61" s="132">
        <f t="shared" si="20"/>
        <v>85.98577869536045</v>
      </c>
      <c r="O61" s="19" t="s">
        <v>95</v>
      </c>
      <c r="P61" s="18" t="str">
        <f t="shared" si="3"/>
        <v>16:00</v>
      </c>
      <c r="Q61" s="110">
        <f t="shared" si="4"/>
        <v>0.6666666666666666</v>
      </c>
      <c r="R61" s="20" t="str">
        <f t="shared" si="5"/>
        <v>33,9 </v>
      </c>
      <c r="S61" s="19" t="s">
        <v>164</v>
      </c>
      <c r="T61" s="18" t="str">
        <f t="shared" si="6"/>
        <v>16:00</v>
      </c>
      <c r="U61" s="110">
        <f t="shared" si="7"/>
        <v>0.6666666666666666</v>
      </c>
      <c r="V61" s="20" t="str">
        <f t="shared" si="8"/>
        <v>36,0 </v>
      </c>
      <c r="W61" s="14"/>
      <c r="X61" s="113">
        <v>13</v>
      </c>
      <c r="Y61" s="114">
        <v>40</v>
      </c>
      <c r="Z61" s="42">
        <f t="shared" si="21"/>
        <v>25</v>
      </c>
      <c r="AA61" s="46">
        <f t="shared" si="22"/>
        <v>36.57451756989313</v>
      </c>
      <c r="AB61" s="51">
        <f t="shared" si="28"/>
        <v>209.96418196590545</v>
      </c>
      <c r="AC61" s="39"/>
    </row>
    <row r="62" spans="1:29" ht="16.5" customHeight="1" thickBot="1">
      <c r="A62" s="138">
        <v>0.4930555555555556</v>
      </c>
      <c r="B62" s="149">
        <f t="shared" si="14"/>
        <v>89.9</v>
      </c>
      <c r="C62" s="150">
        <f t="shared" si="15"/>
        <v>87.5</v>
      </c>
      <c r="D62" s="144">
        <f t="shared" si="23"/>
        <v>5.444972565630692</v>
      </c>
      <c r="E62" s="151">
        <f t="shared" si="16"/>
        <v>0.9733036707452725</v>
      </c>
      <c r="F62" s="76">
        <f t="shared" si="17"/>
        <v>1</v>
      </c>
      <c r="G62" s="126">
        <f t="shared" si="24"/>
        <v>0.8461646219191645</v>
      </c>
      <c r="H62" s="103">
        <f t="shared" si="25"/>
        <v>99.54877904931348</v>
      </c>
      <c r="I62" s="88">
        <f t="shared" si="18"/>
        <v>87.5</v>
      </c>
      <c r="J62" s="98">
        <f t="shared" si="19"/>
        <v>89.9</v>
      </c>
      <c r="K62" s="132">
        <f t="shared" si="26"/>
        <v>11.2375</v>
      </c>
      <c r="L62" s="135">
        <f t="shared" si="27"/>
        <v>849.9528122185028</v>
      </c>
      <c r="M62" s="132">
        <f t="shared" si="20"/>
        <v>84.99528122185028</v>
      </c>
      <c r="O62" s="19" t="s">
        <v>96</v>
      </c>
      <c r="P62" s="18" t="str">
        <f t="shared" si="3"/>
        <v>16:10</v>
      </c>
      <c r="Q62" s="110">
        <f t="shared" si="4"/>
        <v>0.6736111111111112</v>
      </c>
      <c r="R62" s="20" t="str">
        <f t="shared" si="5"/>
        <v>29,5 </v>
      </c>
      <c r="S62" s="19" t="s">
        <v>165</v>
      </c>
      <c r="T62" s="18" t="str">
        <f t="shared" si="6"/>
        <v>16:10</v>
      </c>
      <c r="U62" s="110">
        <f t="shared" si="7"/>
        <v>0.6736111111111112</v>
      </c>
      <c r="V62" s="20" t="str">
        <f t="shared" si="8"/>
        <v>28,6 </v>
      </c>
      <c r="W62" s="14"/>
      <c r="X62" s="113">
        <v>13</v>
      </c>
      <c r="Y62" s="114">
        <v>50</v>
      </c>
      <c r="Z62" s="42">
        <f t="shared" si="21"/>
        <v>27.5</v>
      </c>
      <c r="AA62" s="46">
        <f t="shared" si="22"/>
        <v>35.68008664632548</v>
      </c>
      <c r="AB62" s="51">
        <f t="shared" si="28"/>
        <v>212.85462650162924</v>
      </c>
      <c r="AC62" s="39"/>
    </row>
    <row r="63" spans="1:29" ht="16.5" customHeight="1" thickBot="1">
      <c r="A63" s="139">
        <v>0.5</v>
      </c>
      <c r="B63" s="149">
        <f t="shared" si="14"/>
        <v>86.6</v>
      </c>
      <c r="C63" s="150">
        <f t="shared" si="15"/>
        <v>85.7</v>
      </c>
      <c r="D63" s="145">
        <f t="shared" si="23"/>
        <v>4.133478296569152</v>
      </c>
      <c r="E63" s="152">
        <f t="shared" si="16"/>
        <v>0.989607390300231</v>
      </c>
      <c r="F63" s="99">
        <f t="shared" si="17"/>
        <v>1</v>
      </c>
      <c r="G63" s="127">
        <f t="shared" si="24"/>
        <v>0.8477890108052577</v>
      </c>
      <c r="H63" s="104">
        <f t="shared" si="25"/>
        <v>99.73988362414796</v>
      </c>
      <c r="I63" s="88">
        <f t="shared" si="18"/>
        <v>85.7</v>
      </c>
      <c r="J63" s="98">
        <f t="shared" si="19"/>
        <v>86.6</v>
      </c>
      <c r="K63" s="132">
        <f t="shared" si="26"/>
        <v>10.825</v>
      </c>
      <c r="L63" s="135">
        <f t="shared" si="27"/>
        <v>817.1844541154832</v>
      </c>
      <c r="M63" s="132">
        <f t="shared" si="20"/>
        <v>81.71844541154832</v>
      </c>
      <c r="O63" s="19" t="s">
        <v>97</v>
      </c>
      <c r="P63" s="18" t="str">
        <f t="shared" si="3"/>
        <v>16:20</v>
      </c>
      <c r="Q63" s="110">
        <f t="shared" si="4"/>
        <v>0.6805555555555555</v>
      </c>
      <c r="R63" s="20" t="str">
        <f t="shared" si="5"/>
        <v>23,2 </v>
      </c>
      <c r="S63" s="19" t="s">
        <v>166</v>
      </c>
      <c r="T63" s="18" t="str">
        <f t="shared" si="6"/>
        <v>16:20</v>
      </c>
      <c r="U63" s="110">
        <f t="shared" si="7"/>
        <v>0.6805555555555555</v>
      </c>
      <c r="V63" s="20" t="str">
        <f t="shared" si="8"/>
        <v>24,1 </v>
      </c>
      <c r="W63" s="14"/>
      <c r="X63" s="113">
        <v>14</v>
      </c>
      <c r="Y63" s="114">
        <v>0</v>
      </c>
      <c r="Z63" s="42">
        <f t="shared" si="21"/>
        <v>30</v>
      </c>
      <c r="AA63" s="46">
        <f t="shared" si="22"/>
        <v>34.71863149113423</v>
      </c>
      <c r="AB63" s="51">
        <f t="shared" si="28"/>
        <v>215.6788771383741</v>
      </c>
      <c r="AC63" s="39"/>
    </row>
    <row r="64" spans="1:29" ht="16.5" customHeight="1" thickBot="1">
      <c r="A64" s="140">
        <v>0.5069444444444444</v>
      </c>
      <c r="B64" s="149">
        <f t="shared" si="14"/>
        <v>85.3</v>
      </c>
      <c r="C64" s="150">
        <f t="shared" si="15"/>
        <v>84.7</v>
      </c>
      <c r="D64" s="146">
        <f t="shared" si="23"/>
        <v>4.123036462069183</v>
      </c>
      <c r="E64" s="107">
        <f t="shared" si="16"/>
        <v>0.9929660023446659</v>
      </c>
      <c r="F64" s="76">
        <f t="shared" si="17"/>
        <v>1</v>
      </c>
      <c r="G64" s="124">
        <f t="shared" si="24"/>
        <v>0.8478001625134656</v>
      </c>
      <c r="H64" s="105">
        <f t="shared" si="25"/>
        <v>99.74119558981948</v>
      </c>
      <c r="I64" s="88">
        <f t="shared" si="18"/>
        <v>84.7</v>
      </c>
      <c r="J64" s="98">
        <f t="shared" si="19"/>
        <v>85.3</v>
      </c>
      <c r="K64" s="132">
        <f t="shared" si="26"/>
        <v>10.6625</v>
      </c>
      <c r="L64" s="135">
        <f t="shared" si="27"/>
        <v>804.9066633543626</v>
      </c>
      <c r="M64" s="132">
        <f t="shared" si="20"/>
        <v>80.49066633543626</v>
      </c>
      <c r="O64" s="19" t="s">
        <v>98</v>
      </c>
      <c r="P64" s="18" t="str">
        <f t="shared" si="3"/>
        <v>16:30</v>
      </c>
      <c r="Q64" s="110">
        <f t="shared" si="4"/>
        <v>0.6875</v>
      </c>
      <c r="R64" s="20" t="str">
        <f t="shared" si="5"/>
        <v>19,4 </v>
      </c>
      <c r="S64" s="19" t="s">
        <v>167</v>
      </c>
      <c r="T64" s="18" t="str">
        <f t="shared" si="6"/>
        <v>16:30</v>
      </c>
      <c r="U64" s="110">
        <f t="shared" si="7"/>
        <v>0.6875</v>
      </c>
      <c r="V64" s="20" t="str">
        <f t="shared" si="8"/>
        <v>19,5 </v>
      </c>
      <c r="W64" s="14"/>
      <c r="X64" s="113">
        <v>14</v>
      </c>
      <c r="Y64" s="114">
        <v>10</v>
      </c>
      <c r="Z64" s="42">
        <f t="shared" si="21"/>
        <v>32.5</v>
      </c>
      <c r="AA64" s="46">
        <f t="shared" si="22"/>
        <v>33.69401902376727</v>
      </c>
      <c r="AB64" s="51">
        <f t="shared" si="28"/>
        <v>218.43637007299708</v>
      </c>
      <c r="AC64" s="39"/>
    </row>
    <row r="65" spans="1:29" ht="16.5" customHeight="1" thickBot="1">
      <c r="A65" s="137">
        <v>0.513888888888889</v>
      </c>
      <c r="B65" s="149">
        <f t="shared" si="14"/>
        <v>86</v>
      </c>
      <c r="C65" s="150">
        <f t="shared" si="15"/>
        <v>85.5</v>
      </c>
      <c r="D65" s="143">
        <f t="shared" si="23"/>
        <v>5.421170263319281</v>
      </c>
      <c r="E65" s="107">
        <f t="shared" si="16"/>
        <v>0.9941860465116279</v>
      </c>
      <c r="F65" s="76">
        <f t="shared" si="17"/>
        <v>1</v>
      </c>
      <c r="G65" s="125">
        <f t="shared" si="24"/>
        <v>0.8461980558158773</v>
      </c>
      <c r="H65" s="102">
        <f t="shared" si="25"/>
        <v>99.55271244892674</v>
      </c>
      <c r="I65" s="88">
        <f t="shared" si="18"/>
        <v>85.5</v>
      </c>
      <c r="J65" s="98">
        <f t="shared" si="19"/>
        <v>86</v>
      </c>
      <c r="K65" s="132">
        <f t="shared" si="26"/>
        <v>10.75</v>
      </c>
      <c r="L65" s="135">
        <f t="shared" si="27"/>
        <v>813.0484291135037</v>
      </c>
      <c r="M65" s="132">
        <f t="shared" si="20"/>
        <v>81.30484291135038</v>
      </c>
      <c r="O65" s="19" t="s">
        <v>99</v>
      </c>
      <c r="P65" s="18" t="str">
        <f t="shared" si="3"/>
        <v>16:40</v>
      </c>
      <c r="Q65" s="110">
        <f t="shared" si="4"/>
        <v>0.6944444444444445</v>
      </c>
      <c r="R65" s="20" t="str">
        <f t="shared" si="5"/>
        <v>15,5 </v>
      </c>
      <c r="S65" s="19" t="s">
        <v>168</v>
      </c>
      <c r="T65" s="18" t="str">
        <f t="shared" si="6"/>
        <v>16:40</v>
      </c>
      <c r="U65" s="110">
        <f t="shared" si="7"/>
        <v>0.6944444444444445</v>
      </c>
      <c r="V65" s="20" t="str">
        <f t="shared" si="8"/>
        <v>15,9 </v>
      </c>
      <c r="W65" s="14"/>
      <c r="X65" s="113">
        <v>14</v>
      </c>
      <c r="Y65" s="114">
        <v>20</v>
      </c>
      <c r="Z65" s="42">
        <f t="shared" si="21"/>
        <v>35</v>
      </c>
      <c r="AA65" s="46">
        <f t="shared" si="22"/>
        <v>32.61010152769853</v>
      </c>
      <c r="AB65" s="51">
        <f t="shared" si="28"/>
        <v>221.127303515426</v>
      </c>
      <c r="AC65" s="39"/>
    </row>
    <row r="66" spans="1:29" ht="16.5" customHeight="1" thickBot="1">
      <c r="A66" s="137">
        <v>0.5208333333333334</v>
      </c>
      <c r="B66" s="149">
        <f t="shared" si="14"/>
        <v>82.8</v>
      </c>
      <c r="C66" s="150">
        <f t="shared" si="15"/>
        <v>81.5</v>
      </c>
      <c r="D66" s="143">
        <f t="shared" si="23"/>
        <v>7.365770613009668</v>
      </c>
      <c r="E66" s="107">
        <f t="shared" si="16"/>
        <v>0.9842995169082126</v>
      </c>
      <c r="F66" s="76">
        <f t="shared" si="17"/>
        <v>1</v>
      </c>
      <c r="G66" s="125">
        <f t="shared" si="24"/>
        <v>0.8429857404136499</v>
      </c>
      <c r="H66" s="102">
        <f t="shared" si="25"/>
        <v>99.17479298984118</v>
      </c>
      <c r="I66" s="88">
        <f t="shared" si="18"/>
        <v>81.5</v>
      </c>
      <c r="J66" s="98">
        <f t="shared" si="19"/>
        <v>82.8</v>
      </c>
      <c r="K66" s="132">
        <f t="shared" si="26"/>
        <v>10.35</v>
      </c>
      <c r="L66" s="135">
        <f t="shared" si="27"/>
        <v>785.7784162220381</v>
      </c>
      <c r="M66" s="132">
        <f t="shared" si="20"/>
        <v>78.5778416222038</v>
      </c>
      <c r="O66" s="19" t="s">
        <v>100</v>
      </c>
      <c r="P66" s="18" t="str">
        <f t="shared" si="3"/>
        <v>16:50</v>
      </c>
      <c r="Q66" s="110">
        <f t="shared" si="4"/>
        <v>0.7013888888888888</v>
      </c>
      <c r="R66" s="20" t="str">
        <f t="shared" si="5"/>
        <v>11,6 </v>
      </c>
      <c r="S66" s="19" t="s">
        <v>169</v>
      </c>
      <c r="T66" s="18" t="str">
        <f t="shared" si="6"/>
        <v>16:50</v>
      </c>
      <c r="U66" s="110">
        <f t="shared" si="7"/>
        <v>0.7013888888888888</v>
      </c>
      <c r="V66" s="20" t="str">
        <f t="shared" si="8"/>
        <v>12,6 </v>
      </c>
      <c r="W66" s="14"/>
      <c r="X66" s="113">
        <v>14</v>
      </c>
      <c r="Y66" s="114">
        <v>30</v>
      </c>
      <c r="Z66" s="42">
        <f t="shared" si="21"/>
        <v>37.5</v>
      </c>
      <c r="AA66" s="46">
        <f t="shared" si="22"/>
        <v>31.470679536752655</v>
      </c>
      <c r="AB66" s="51">
        <f t="shared" si="28"/>
        <v>223.7525416152944</v>
      </c>
      <c r="AC66" s="39"/>
    </row>
    <row r="67" spans="1:29" ht="16.5" customHeight="1" thickBot="1">
      <c r="A67" s="137">
        <v>0.5277777777777778</v>
      </c>
      <c r="B67" s="149">
        <f t="shared" si="14"/>
        <v>84.5</v>
      </c>
      <c r="C67" s="150">
        <f t="shared" si="15"/>
        <v>82.6</v>
      </c>
      <c r="D67" s="143">
        <f t="shared" si="23"/>
        <v>9.570570617437967</v>
      </c>
      <c r="E67" s="107">
        <f t="shared" si="16"/>
        <v>0.9775147928994082</v>
      </c>
      <c r="F67" s="76">
        <f t="shared" si="17"/>
        <v>1</v>
      </c>
      <c r="G67" s="125">
        <f t="shared" si="24"/>
        <v>0.8381693311317279</v>
      </c>
      <c r="H67" s="102">
        <f t="shared" si="25"/>
        <v>98.6081566037327</v>
      </c>
      <c r="I67" s="88">
        <f t="shared" si="18"/>
        <v>82.6</v>
      </c>
      <c r="J67" s="98">
        <f t="shared" si="19"/>
        <v>84.5</v>
      </c>
      <c r="K67" s="132">
        <f t="shared" si="26"/>
        <v>10.5625</v>
      </c>
      <c r="L67" s="135">
        <f t="shared" si="27"/>
        <v>806.5196075442647</v>
      </c>
      <c r="M67" s="132">
        <f t="shared" si="20"/>
        <v>80.65196075442647</v>
      </c>
      <c r="O67" s="19" t="s">
        <v>101</v>
      </c>
      <c r="P67" s="18" t="str">
        <f t="shared" si="3"/>
        <v>17:00</v>
      </c>
      <c r="Q67" s="110">
        <f t="shared" si="4"/>
        <v>0.7083333333333334</v>
      </c>
      <c r="R67" s="20" t="str">
        <f t="shared" si="5"/>
        <v> 7,6 </v>
      </c>
      <c r="S67" s="19" t="s">
        <v>170</v>
      </c>
      <c r="T67" s="18" t="str">
        <f t="shared" si="6"/>
        <v>17:00</v>
      </c>
      <c r="U67" s="110">
        <f t="shared" si="7"/>
        <v>0.7083333333333334</v>
      </c>
      <c r="V67" s="20" t="str">
        <f t="shared" si="8"/>
        <v> 7,8 </v>
      </c>
      <c r="W67" s="14"/>
      <c r="X67" s="113">
        <v>14</v>
      </c>
      <c r="Y67" s="114">
        <v>40</v>
      </c>
      <c r="Z67" s="42">
        <f aca="true" t="shared" si="29" ref="Z67:Z99">IF(IF((12+$X67+$Y67/60)*15&gt;360,(12+$X67+$Y67/60)*15-360,(12+$X67+$Y67/60)*15)=360,0,IF((12+$X67+$Y67/60)*15&gt;360,(12+$X67+$Y67/60)*15-360,(12+$X67+$Y67/60)*15))</f>
        <v>40</v>
      </c>
      <c r="AA67" s="46">
        <f aca="true" t="shared" si="30" ref="AA67:AA99">DEGREES(ASIN(SIN(RADIANS($D$10))*SIN(RADIANS($D$7))+COS(RADIANS($D$10))*COS(RADIANS($D$7))*COS(RADIANS($Z67))))</f>
        <v>30.27947206244223</v>
      </c>
      <c r="AB67" s="51">
        <f t="shared" si="28"/>
        <v>226.31351806377992</v>
      </c>
      <c r="AC67" s="39"/>
    </row>
    <row r="68" spans="1:29" ht="16.5" customHeight="1" thickBot="1">
      <c r="A68" s="137">
        <v>0.5347222222222222</v>
      </c>
      <c r="B68" s="149">
        <f t="shared" si="14"/>
        <v>80.6</v>
      </c>
      <c r="C68" s="150">
        <f t="shared" si="15"/>
        <v>83.4</v>
      </c>
      <c r="D68" s="143">
        <f t="shared" si="23"/>
        <v>11.891707479910911</v>
      </c>
      <c r="E68" s="107">
        <f t="shared" si="16"/>
        <v>1.034739454094293</v>
      </c>
      <c r="F68" s="76">
        <f t="shared" si="17"/>
        <v>1</v>
      </c>
      <c r="G68" s="125">
        <f t="shared" si="24"/>
        <v>0.8317579962789252</v>
      </c>
      <c r="H68" s="102">
        <f t="shared" si="25"/>
        <v>97.85388191516768</v>
      </c>
      <c r="I68" s="88">
        <f t="shared" si="18"/>
        <v>83.4</v>
      </c>
      <c r="J68" s="98">
        <f t="shared" si="19"/>
        <v>83.4</v>
      </c>
      <c r="K68" s="132">
        <f t="shared" si="26"/>
        <v>10.425</v>
      </c>
      <c r="L68" s="135">
        <f t="shared" si="27"/>
        <v>802.1564000404974</v>
      </c>
      <c r="M68" s="132">
        <f t="shared" si="20"/>
        <v>80.21564000404973</v>
      </c>
      <c r="O68" s="19" t="s">
        <v>102</v>
      </c>
      <c r="P68" s="18" t="str">
        <f aca="true" t="shared" si="31" ref="P68:P99">MID(O68,SEARCH(":",$O68)-2,5)</f>
        <v>17:10</v>
      </c>
      <c r="Q68" s="110">
        <f aca="true" t="shared" si="32" ref="Q68:Q99">VALUE(CONCATENATE(IF($P$2="CET ",MID($O68,SEARCH(":",$O68)-2,2),MID($O68,SEARCH(":",$O68)-2,2)-1),":",MID($O68,SEARCH(":",$O68)+1,2)))</f>
        <v>0.7152777777777778</v>
      </c>
      <c r="R68" s="20" t="str">
        <f aca="true" t="shared" si="33" ref="R68:R99">REPLACE(RIGHT(O68,5),3,1,",")</f>
        <v> 5,3 </v>
      </c>
      <c r="S68" s="19" t="s">
        <v>171</v>
      </c>
      <c r="T68" s="18" t="str">
        <f aca="true" t="shared" si="34" ref="T68:T99">MID(S68,SEARCH(":",$S68)-2,5)</f>
        <v>17:10</v>
      </c>
      <c r="U68" s="110">
        <f aca="true" t="shared" si="35" ref="U68:U99">VALUE(CONCATENATE(IF($T$2="CET ",MID($S68,SEARCH(":",$S68)-2,2),MID($S68,SEARCH(":",$S68)-2,2)-1),":",MID($S68,SEARCH(":",$S68)+1,2)))</f>
        <v>0.7152777777777778</v>
      </c>
      <c r="V68" s="20" t="str">
        <f aca="true" t="shared" si="36" ref="V68:V99">REPLACE(RIGHT(S68,5),3,1,",")</f>
        <v> 5,8 </v>
      </c>
      <c r="W68" s="14"/>
      <c r="X68" s="113">
        <v>14</v>
      </c>
      <c r="Y68" s="114">
        <v>50</v>
      </c>
      <c r="Z68" s="42">
        <f t="shared" si="29"/>
        <v>42.5</v>
      </c>
      <c r="AA68" s="46">
        <f t="shared" si="30"/>
        <v>29.040093713345463</v>
      </c>
      <c r="AB68" s="51">
        <f t="shared" si="28"/>
        <v>228.8121432226177</v>
      </c>
      <c r="AC68" s="39"/>
    </row>
    <row r="69" spans="1:29" ht="16.5" customHeight="1" thickBot="1">
      <c r="A69" s="137">
        <v>0.5416666666666666</v>
      </c>
      <c r="B69" s="149">
        <f t="shared" si="14"/>
        <v>83</v>
      </c>
      <c r="C69" s="150">
        <f t="shared" si="15"/>
        <v>82</v>
      </c>
      <c r="D69" s="143">
        <f t="shared" si="23"/>
        <v>14.272528705384179</v>
      </c>
      <c r="E69" s="107">
        <f t="shared" si="16"/>
        <v>0.9879518072289156</v>
      </c>
      <c r="F69" s="76">
        <f t="shared" si="17"/>
        <v>1</v>
      </c>
      <c r="G69" s="125">
        <f t="shared" si="24"/>
        <v>0.8237639401955317</v>
      </c>
      <c r="H69" s="102">
        <f t="shared" si="25"/>
        <v>96.91340472888608</v>
      </c>
      <c r="I69" s="88">
        <f t="shared" si="18"/>
        <v>82</v>
      </c>
      <c r="J69" s="98">
        <f t="shared" si="19"/>
        <v>83</v>
      </c>
      <c r="K69" s="132">
        <f t="shared" si="26"/>
        <v>10.375</v>
      </c>
      <c r="L69" s="135">
        <f t="shared" si="27"/>
        <v>806.0561619660002</v>
      </c>
      <c r="M69" s="132">
        <f t="shared" si="20"/>
        <v>80.60561619660002</v>
      </c>
      <c r="O69" s="19" t="s">
        <v>103</v>
      </c>
      <c r="P69" s="18" t="str">
        <f t="shared" si="31"/>
        <v>17:20</v>
      </c>
      <c r="Q69" s="110">
        <f t="shared" si="32"/>
        <v>0.7222222222222222</v>
      </c>
      <c r="R69" s="20" t="str">
        <f t="shared" si="33"/>
        <v> 2,8 </v>
      </c>
      <c r="S69" s="19" t="s">
        <v>172</v>
      </c>
      <c r="T69" s="18" t="str">
        <f t="shared" si="34"/>
        <v>17:20</v>
      </c>
      <c r="U69" s="110">
        <f t="shared" si="35"/>
        <v>0.7222222222222222</v>
      </c>
      <c r="V69" s="20" t="str">
        <f t="shared" si="36"/>
        <v> 3,2 </v>
      </c>
      <c r="W69" s="14"/>
      <c r="X69" s="113">
        <v>15</v>
      </c>
      <c r="Y69" s="114">
        <v>0</v>
      </c>
      <c r="Z69" s="42">
        <f t="shared" si="29"/>
        <v>45</v>
      </c>
      <c r="AA69" s="46">
        <f t="shared" si="30"/>
        <v>27.756038065106168</v>
      </c>
      <c r="AB69" s="51">
        <f t="shared" si="28"/>
        <v>231.2507175314757</v>
      </c>
      <c r="AC69" s="39"/>
    </row>
    <row r="70" spans="1:29" ht="16.5" customHeight="1" thickBot="1">
      <c r="A70" s="137">
        <v>0.548611111111111</v>
      </c>
      <c r="B70" s="149">
        <f t="shared" si="14"/>
        <v>85.9</v>
      </c>
      <c r="C70" s="150">
        <f t="shared" si="15"/>
        <v>82.4</v>
      </c>
      <c r="D70" s="143">
        <f t="shared" si="23"/>
        <v>16.6875022794129</v>
      </c>
      <c r="E70" s="107">
        <f t="shared" si="16"/>
        <v>0.959254947613504</v>
      </c>
      <c r="F70" s="76">
        <f t="shared" si="17"/>
        <v>1</v>
      </c>
      <c r="G70" s="125">
        <f t="shared" si="24"/>
        <v>0.8142023800216539</v>
      </c>
      <c r="H70" s="102">
        <f t="shared" si="25"/>
        <v>95.78851529666517</v>
      </c>
      <c r="I70" s="88">
        <f t="shared" si="18"/>
        <v>82.4</v>
      </c>
      <c r="J70" s="98">
        <f t="shared" si="19"/>
        <v>85.9</v>
      </c>
      <c r="K70" s="132">
        <f t="shared" si="26"/>
        <v>10.7375</v>
      </c>
      <c r="L70" s="135">
        <f t="shared" si="27"/>
        <v>844.0162014531618</v>
      </c>
      <c r="M70" s="132">
        <f t="shared" si="20"/>
        <v>84.40162014531617</v>
      </c>
      <c r="O70" s="19" t="s">
        <v>104</v>
      </c>
      <c r="P70" s="18" t="str">
        <f t="shared" si="31"/>
        <v>17:30</v>
      </c>
      <c r="Q70" s="110">
        <f t="shared" si="32"/>
        <v>0.7291666666666666</v>
      </c>
      <c r="R70" s="20" t="str">
        <f t="shared" si="33"/>
        <v> 1,6 </v>
      </c>
      <c r="S70" s="19" t="s">
        <v>173</v>
      </c>
      <c r="T70" s="18" t="str">
        <f t="shared" si="34"/>
        <v>17:30</v>
      </c>
      <c r="U70" s="110">
        <f t="shared" si="35"/>
        <v>0.7291666666666666</v>
      </c>
      <c r="V70" s="20" t="str">
        <f t="shared" si="36"/>
        <v> 1,7 </v>
      </c>
      <c r="W70" s="14"/>
      <c r="X70" s="113">
        <v>15</v>
      </c>
      <c r="Y70" s="114">
        <v>10</v>
      </c>
      <c r="Z70" s="42">
        <f t="shared" si="29"/>
        <v>47.5</v>
      </c>
      <c r="AA70" s="46">
        <f t="shared" si="30"/>
        <v>26.430666533787974</v>
      </c>
      <c r="AB70" s="51">
        <f t="shared" si="28"/>
        <v>233.63185296319855</v>
      </c>
      <c r="AC70" s="39"/>
    </row>
    <row r="71" spans="1:29" ht="16.5" customHeight="1" thickBot="1">
      <c r="A71" s="137">
        <v>0.5555555555555556</v>
      </c>
      <c r="B71" s="149">
        <f t="shared" si="14"/>
        <v>81.2</v>
      </c>
      <c r="C71" s="150">
        <f t="shared" si="15"/>
        <v>78.6</v>
      </c>
      <c r="D71" s="143">
        <f t="shared" si="23"/>
        <v>19.12368790138082</v>
      </c>
      <c r="E71" s="107">
        <f t="shared" si="16"/>
        <v>0.9679802955665023</v>
      </c>
      <c r="F71" s="76">
        <f t="shared" si="17"/>
        <v>1</v>
      </c>
      <c r="G71" s="125">
        <f t="shared" si="24"/>
        <v>0.8030915167305264</v>
      </c>
      <c r="H71" s="102">
        <f t="shared" si="25"/>
        <v>94.4813549094737</v>
      </c>
      <c r="I71" s="88">
        <f t="shared" si="18"/>
        <v>78.6</v>
      </c>
      <c r="J71" s="98">
        <f t="shared" si="19"/>
        <v>81.2</v>
      </c>
      <c r="K71" s="132">
        <f t="shared" si="26"/>
        <v>10.15</v>
      </c>
      <c r="L71" s="135">
        <f t="shared" si="27"/>
        <v>808.8741898863443</v>
      </c>
      <c r="M71" s="132">
        <f t="shared" si="20"/>
        <v>80.88741898863444</v>
      </c>
      <c r="O71" s="19" t="s">
        <v>105</v>
      </c>
      <c r="P71" s="18" t="str">
        <f t="shared" si="31"/>
        <v>17:40</v>
      </c>
      <c r="Q71" s="110">
        <f t="shared" si="32"/>
        <v>0.7361111111111112</v>
      </c>
      <c r="R71" s="20" t="str">
        <f t="shared" si="33"/>
        <v> 0,1 </v>
      </c>
      <c r="S71" s="19" t="s">
        <v>174</v>
      </c>
      <c r="T71" s="18" t="str">
        <f t="shared" si="34"/>
        <v>17:40</v>
      </c>
      <c r="U71" s="110">
        <f t="shared" si="35"/>
        <v>0.7361111111111112</v>
      </c>
      <c r="V71" s="20" t="str">
        <f t="shared" si="36"/>
        <v> 0,3 </v>
      </c>
      <c r="W71" s="14"/>
      <c r="X71" s="113">
        <v>15</v>
      </c>
      <c r="Y71" s="114">
        <v>20</v>
      </c>
      <c r="Z71" s="42">
        <f t="shared" si="29"/>
        <v>50</v>
      </c>
      <c r="AA71" s="46">
        <f t="shared" si="30"/>
        <v>25.067201968628016</v>
      </c>
      <c r="AB71" s="51">
        <f t="shared" si="28"/>
        <v>235.95840347716646</v>
      </c>
      <c r="AC71" s="39"/>
    </row>
    <row r="72" spans="1:29" ht="16.5" customHeight="1" thickBot="1">
      <c r="A72" s="137">
        <v>0.5625</v>
      </c>
      <c r="B72" s="149">
        <f t="shared" si="14"/>
        <v>82.4</v>
      </c>
      <c r="C72" s="150">
        <f t="shared" si="15"/>
        <v>80.6</v>
      </c>
      <c r="D72" s="143">
        <f t="shared" si="23"/>
        <v>21.573894284739485</v>
      </c>
      <c r="E72" s="107">
        <f t="shared" si="16"/>
        <v>0.9781553398058251</v>
      </c>
      <c r="F72" s="76">
        <f t="shared" si="17"/>
        <v>1</v>
      </c>
      <c r="G72" s="125">
        <f t="shared" si="24"/>
        <v>0.7904525004819242</v>
      </c>
      <c r="H72" s="102">
        <f t="shared" si="25"/>
        <v>92.99441182140285</v>
      </c>
      <c r="I72" s="88">
        <f t="shared" si="18"/>
        <v>80.6</v>
      </c>
      <c r="J72" s="98">
        <f t="shared" si="19"/>
        <v>82.4</v>
      </c>
      <c r="K72" s="132">
        <f t="shared" si="26"/>
        <v>10.3</v>
      </c>
      <c r="L72" s="135">
        <f t="shared" si="27"/>
        <v>833.9527037969999</v>
      </c>
      <c r="M72" s="132">
        <f t="shared" si="20"/>
        <v>83.3952703797</v>
      </c>
      <c r="O72" s="19"/>
      <c r="P72" s="18" t="e">
        <f t="shared" si="31"/>
        <v>#VALUE!</v>
      </c>
      <c r="Q72" s="110" t="e">
        <f t="shared" si="32"/>
        <v>#VALUE!</v>
      </c>
      <c r="R72" s="20" t="str">
        <f t="shared" si="33"/>
        <v>,</v>
      </c>
      <c r="S72" s="19"/>
      <c r="T72" s="18" t="e">
        <f t="shared" si="34"/>
        <v>#VALUE!</v>
      </c>
      <c r="U72" s="110" t="e">
        <f t="shared" si="35"/>
        <v>#VALUE!</v>
      </c>
      <c r="V72" s="20" t="str">
        <f t="shared" si="36"/>
        <v>,</v>
      </c>
      <c r="W72" s="14"/>
      <c r="X72" s="113">
        <v>15</v>
      </c>
      <c r="Y72" s="114">
        <v>30</v>
      </c>
      <c r="Z72" s="42">
        <f t="shared" si="29"/>
        <v>52.5</v>
      </c>
      <c r="AA72" s="46">
        <f t="shared" si="30"/>
        <v>23.668726194840918</v>
      </c>
      <c r="AB72" s="51">
        <f t="shared" si="28"/>
        <v>238.233404777335</v>
      </c>
      <c r="AC72" s="39"/>
    </row>
    <row r="73" spans="1:29" ht="16.5" customHeight="1" thickBot="1">
      <c r="A73" s="137">
        <v>0.5694444444444444</v>
      </c>
      <c r="B73" s="149">
        <f t="shared" si="14"/>
        <v>81.1</v>
      </c>
      <c r="C73" s="150">
        <f t="shared" si="15"/>
        <v>80.7</v>
      </c>
      <c r="D73" s="143">
        <f t="shared" si="23"/>
        <v>24.033826864503254</v>
      </c>
      <c r="E73" s="107">
        <f t="shared" si="16"/>
        <v>0.995067817509248</v>
      </c>
      <c r="F73" s="76">
        <f t="shared" si="17"/>
        <v>1</v>
      </c>
      <c r="G73" s="125">
        <f t="shared" si="24"/>
        <v>0.7763093903616313</v>
      </c>
      <c r="H73" s="102">
        <f t="shared" si="25"/>
        <v>91.33051651313309</v>
      </c>
      <c r="I73" s="88">
        <f t="shared" si="18"/>
        <v>80.7</v>
      </c>
      <c r="J73" s="98">
        <f t="shared" si="19"/>
        <v>81.1</v>
      </c>
      <c r="K73" s="132">
        <f t="shared" si="26"/>
        <v>10.1375</v>
      </c>
      <c r="L73" s="135">
        <f t="shared" si="27"/>
        <v>835.7492618990051</v>
      </c>
      <c r="M73" s="132">
        <f t="shared" si="20"/>
        <v>83.57492618990051</v>
      </c>
      <c r="O73" s="19"/>
      <c r="P73" s="18" t="e">
        <f t="shared" si="31"/>
        <v>#VALUE!</v>
      </c>
      <c r="Q73" s="110" t="e">
        <f t="shared" si="32"/>
        <v>#VALUE!</v>
      </c>
      <c r="R73" s="20" t="str">
        <f t="shared" si="33"/>
        <v>,</v>
      </c>
      <c r="S73" s="19"/>
      <c r="T73" s="18" t="e">
        <f t="shared" si="34"/>
        <v>#VALUE!</v>
      </c>
      <c r="U73" s="110" t="e">
        <f t="shared" si="35"/>
        <v>#VALUE!</v>
      </c>
      <c r="V73" s="20" t="str">
        <f t="shared" si="36"/>
        <v>,</v>
      </c>
      <c r="W73" s="14"/>
      <c r="X73" s="113">
        <v>15</v>
      </c>
      <c r="Y73" s="114">
        <v>40</v>
      </c>
      <c r="Z73" s="42">
        <f t="shared" si="29"/>
        <v>55</v>
      </c>
      <c r="AA73" s="46">
        <f t="shared" si="30"/>
        <v>22.238180786714132</v>
      </c>
      <c r="AB73" s="51">
        <f t="shared" si="28"/>
        <v>240.46002320581476</v>
      </c>
      <c r="AC73" s="39"/>
    </row>
    <row r="74" spans="1:29" ht="16.5" customHeight="1" thickBot="1">
      <c r="A74" s="137">
        <v>0.576388888888889</v>
      </c>
      <c r="B74" s="149">
        <f t="shared" si="14"/>
        <v>79.5</v>
      </c>
      <c r="C74" s="150">
        <f t="shared" si="15"/>
        <v>77.9</v>
      </c>
      <c r="D74" s="143">
        <f t="shared" si="23"/>
        <v>26.500770258549718</v>
      </c>
      <c r="E74" s="107">
        <f t="shared" si="16"/>
        <v>0.9798742138364781</v>
      </c>
      <c r="F74" s="76">
        <f t="shared" si="17"/>
        <v>1</v>
      </c>
      <c r="G74" s="125">
        <f t="shared" si="24"/>
        <v>0.7606891085836032</v>
      </c>
      <c r="H74" s="102">
        <f t="shared" si="25"/>
        <v>89.49283630395331</v>
      </c>
      <c r="I74" s="88">
        <f t="shared" si="18"/>
        <v>77.9</v>
      </c>
      <c r="J74" s="98">
        <f t="shared" si="19"/>
        <v>79.5</v>
      </c>
      <c r="K74" s="132">
        <f t="shared" si="26"/>
        <v>9.9375</v>
      </c>
      <c r="L74" s="135">
        <f t="shared" si="27"/>
        <v>836.0840096478136</v>
      </c>
      <c r="M74" s="132">
        <f t="shared" si="20"/>
        <v>83.60840096478135</v>
      </c>
      <c r="O74" s="19"/>
      <c r="P74" s="18" t="e">
        <f t="shared" si="31"/>
        <v>#VALUE!</v>
      </c>
      <c r="Q74" s="110" t="e">
        <f t="shared" si="32"/>
        <v>#VALUE!</v>
      </c>
      <c r="R74" s="20" t="str">
        <f t="shared" si="33"/>
        <v>,</v>
      </c>
      <c r="S74" s="19"/>
      <c r="T74" s="18" t="e">
        <f t="shared" si="34"/>
        <v>#VALUE!</v>
      </c>
      <c r="U74" s="110" t="e">
        <f t="shared" si="35"/>
        <v>#VALUE!</v>
      </c>
      <c r="V74" s="20" t="str">
        <f t="shared" si="36"/>
        <v>,</v>
      </c>
      <c r="W74" s="14"/>
      <c r="X74" s="113">
        <v>15</v>
      </c>
      <c r="Y74" s="114">
        <v>50</v>
      </c>
      <c r="Z74" s="42">
        <f t="shared" si="29"/>
        <v>57.5</v>
      </c>
      <c r="AA74" s="46">
        <f t="shared" si="30"/>
        <v>20.778370422107557</v>
      </c>
      <c r="AB74" s="51">
        <f t="shared" si="28"/>
        <v>242.64151327522694</v>
      </c>
      <c r="AC74" s="39"/>
    </row>
    <row r="75" spans="1:29" ht="16.5" customHeight="1" thickBot="1">
      <c r="A75" s="137">
        <v>0.5833333333333334</v>
      </c>
      <c r="B75" s="149">
        <f t="shared" si="14"/>
        <v>76.1</v>
      </c>
      <c r="C75" s="150">
        <f t="shared" si="15"/>
        <v>76</v>
      </c>
      <c r="D75" s="143">
        <f t="shared" si="23"/>
        <v>28.97292642158794</v>
      </c>
      <c r="E75" s="107">
        <f t="shared" si="16"/>
        <v>0.9986859395532195</v>
      </c>
      <c r="F75" s="76">
        <f t="shared" si="17"/>
        <v>1</v>
      </c>
      <c r="G75" s="125">
        <f t="shared" si="24"/>
        <v>0.7436213892420036</v>
      </c>
      <c r="H75" s="102">
        <f t="shared" si="25"/>
        <v>87.48486932258866</v>
      </c>
      <c r="I75" s="88">
        <f t="shared" si="18"/>
        <v>76</v>
      </c>
      <c r="J75" s="98">
        <f t="shared" si="19"/>
        <v>76.1</v>
      </c>
      <c r="K75" s="132">
        <f t="shared" si="26"/>
        <v>9.5125</v>
      </c>
      <c r="L75" s="135">
        <f t="shared" si="27"/>
        <v>818.6961924542928</v>
      </c>
      <c r="M75" s="132">
        <f t="shared" si="20"/>
        <v>81.86961924542928</v>
      </c>
      <c r="O75" s="19"/>
      <c r="P75" s="18" t="e">
        <f t="shared" si="31"/>
        <v>#VALUE!</v>
      </c>
      <c r="Q75" s="110" t="e">
        <f t="shared" si="32"/>
        <v>#VALUE!</v>
      </c>
      <c r="R75" s="20" t="str">
        <f t="shared" si="33"/>
        <v>,</v>
      </c>
      <c r="S75" s="19"/>
      <c r="T75" s="18" t="e">
        <f t="shared" si="34"/>
        <v>#VALUE!</v>
      </c>
      <c r="U75" s="110" t="e">
        <f t="shared" si="35"/>
        <v>#VALUE!</v>
      </c>
      <c r="V75" s="20" t="str">
        <f t="shared" si="36"/>
        <v>,</v>
      </c>
      <c r="W75" s="14"/>
      <c r="X75" s="113">
        <v>16</v>
      </c>
      <c r="Y75" s="114">
        <v>0</v>
      </c>
      <c r="Z75" s="42">
        <f t="shared" si="29"/>
        <v>60</v>
      </c>
      <c r="AA75" s="46">
        <f t="shared" si="30"/>
        <v>19.291968250889575</v>
      </c>
      <c r="AB75" s="51">
        <f t="shared" si="28"/>
        <v>244.78118313797032</v>
      </c>
      <c r="AC75" s="39"/>
    </row>
    <row r="76" spans="1:29" ht="16.5" customHeight="1" thickBot="1">
      <c r="A76" s="137">
        <v>0.5902777777777778</v>
      </c>
      <c r="B76" s="149">
        <f t="shared" si="14"/>
        <v>75.2</v>
      </c>
      <c r="C76" s="150">
        <f t="shared" si="15"/>
        <v>76.1</v>
      </c>
      <c r="D76" s="143">
        <f t="shared" si="23"/>
        <v>31.449058572613342</v>
      </c>
      <c r="E76" s="107">
        <f t="shared" si="16"/>
        <v>1.0119680851063828</v>
      </c>
      <c r="F76" s="76">
        <f t="shared" si="17"/>
        <v>1</v>
      </c>
      <c r="G76" s="125">
        <f t="shared" si="24"/>
        <v>0.7251387217106645</v>
      </c>
      <c r="H76" s="102">
        <f t="shared" si="25"/>
        <v>85.31043784831347</v>
      </c>
      <c r="I76" s="88">
        <f t="shared" si="18"/>
        <v>76.1</v>
      </c>
      <c r="J76" s="98">
        <f t="shared" si="19"/>
        <v>76.1</v>
      </c>
      <c r="K76" s="132">
        <f t="shared" si="26"/>
        <v>9.5125</v>
      </c>
      <c r="L76" s="135">
        <f t="shared" si="27"/>
        <v>839.5634956078314</v>
      </c>
      <c r="M76" s="132">
        <f t="shared" si="20"/>
        <v>83.95634956078314</v>
      </c>
      <c r="O76" s="19"/>
      <c r="P76" s="18" t="e">
        <f t="shared" si="31"/>
        <v>#VALUE!</v>
      </c>
      <c r="Q76" s="110" t="e">
        <f t="shared" si="32"/>
        <v>#VALUE!</v>
      </c>
      <c r="R76" s="20" t="str">
        <f t="shared" si="33"/>
        <v>,</v>
      </c>
      <c r="S76" s="19"/>
      <c r="T76" s="18" t="e">
        <f t="shared" si="34"/>
        <v>#VALUE!</v>
      </c>
      <c r="U76" s="110" t="e">
        <f t="shared" si="35"/>
        <v>#VALUE!</v>
      </c>
      <c r="V76" s="20" t="str">
        <f t="shared" si="36"/>
        <v>,</v>
      </c>
      <c r="W76" s="14"/>
      <c r="X76" s="113">
        <v>16</v>
      </c>
      <c r="Y76" s="114">
        <v>10</v>
      </c>
      <c r="Z76" s="42">
        <f t="shared" si="29"/>
        <v>62.5</v>
      </c>
      <c r="AA76" s="46">
        <f t="shared" si="30"/>
        <v>17.781522793926076</v>
      </c>
      <c r="AB76" s="51">
        <f t="shared" si="28"/>
        <v>246.88236718139788</v>
      </c>
      <c r="AC76" s="39"/>
    </row>
    <row r="77" spans="1:29" ht="16.5" customHeight="1" thickBot="1">
      <c r="A77" s="137">
        <v>0.5972222222222222</v>
      </c>
      <c r="B77" s="149">
        <f t="shared" si="14"/>
        <v>72.3</v>
      </c>
      <c r="C77" s="150">
        <f t="shared" si="15"/>
        <v>76.3</v>
      </c>
      <c r="D77" s="143">
        <f t="shared" si="23"/>
        <v>33.92828844996252</v>
      </c>
      <c r="E77" s="107">
        <f t="shared" si="16"/>
        <v>1.0553250345781466</v>
      </c>
      <c r="F77" s="76">
        <f t="shared" si="17"/>
        <v>1</v>
      </c>
      <c r="G77" s="125">
        <f t="shared" si="24"/>
        <v>0.7052762887977184</v>
      </c>
      <c r="H77" s="102">
        <f t="shared" si="25"/>
        <v>82.9736810350257</v>
      </c>
      <c r="I77" s="88">
        <f t="shared" si="18"/>
        <v>76.3</v>
      </c>
      <c r="J77" s="98">
        <f t="shared" si="19"/>
        <v>76.3</v>
      </c>
      <c r="K77" s="132">
        <f t="shared" si="26"/>
        <v>9.5375</v>
      </c>
      <c r="L77" s="135">
        <f t="shared" si="27"/>
        <v>865.4764234886534</v>
      </c>
      <c r="M77" s="132">
        <f t="shared" si="20"/>
        <v>86.54764234886534</v>
      </c>
      <c r="O77" s="19"/>
      <c r="P77" s="18" t="e">
        <f t="shared" si="31"/>
        <v>#VALUE!</v>
      </c>
      <c r="Q77" s="110" t="e">
        <f t="shared" si="32"/>
        <v>#VALUE!</v>
      </c>
      <c r="R77" s="20" t="str">
        <f t="shared" si="33"/>
        <v>,</v>
      </c>
      <c r="S77" s="19"/>
      <c r="T77" s="18" t="e">
        <f t="shared" si="34"/>
        <v>#VALUE!</v>
      </c>
      <c r="U77" s="110" t="e">
        <f t="shared" si="35"/>
        <v>#VALUE!</v>
      </c>
      <c r="V77" s="20" t="str">
        <f t="shared" si="36"/>
        <v>,</v>
      </c>
      <c r="W77" s="14"/>
      <c r="X77" s="113">
        <v>16</v>
      </c>
      <c r="Y77" s="114">
        <v>20</v>
      </c>
      <c r="Z77" s="42">
        <f t="shared" si="29"/>
        <v>65</v>
      </c>
      <c r="AA77" s="46">
        <f t="shared" si="30"/>
        <v>16.24946597059525</v>
      </c>
      <c r="AB77" s="51">
        <f t="shared" si="28"/>
        <v>248.94840490005467</v>
      </c>
      <c r="AC77" s="39"/>
    </row>
    <row r="78" spans="1:29" ht="16.5" customHeight="1" thickBot="1">
      <c r="A78" s="137">
        <v>0.6041666666666666</v>
      </c>
      <c r="B78" s="149">
        <f t="shared" si="14"/>
        <v>69.4</v>
      </c>
      <c r="C78" s="150">
        <f t="shared" si="15"/>
        <v>67.5</v>
      </c>
      <c r="D78" s="143">
        <f t="shared" si="23"/>
        <v>36.409975253948105</v>
      </c>
      <c r="E78" s="107">
        <f t="shared" si="16"/>
        <v>0.9726224783861671</v>
      </c>
      <c r="F78" s="76">
        <f t="shared" si="17"/>
        <v>1</v>
      </c>
      <c r="G78" s="125">
        <f t="shared" si="24"/>
        <v>0.6840718997731216</v>
      </c>
      <c r="H78" s="102">
        <f t="shared" si="25"/>
        <v>80.47904703213194</v>
      </c>
      <c r="I78" s="88">
        <f t="shared" si="18"/>
        <v>67.5</v>
      </c>
      <c r="J78" s="98">
        <f t="shared" si="19"/>
        <v>69.4</v>
      </c>
      <c r="K78" s="132">
        <f t="shared" si="26"/>
        <v>8.675</v>
      </c>
      <c r="L78" s="135">
        <f t="shared" si="27"/>
        <v>811.6105926645093</v>
      </c>
      <c r="M78" s="132">
        <f t="shared" si="20"/>
        <v>81.16105926645093</v>
      </c>
      <c r="O78" s="19"/>
      <c r="P78" s="18" t="e">
        <f t="shared" si="31"/>
        <v>#VALUE!</v>
      </c>
      <c r="Q78" s="110" t="e">
        <f t="shared" si="32"/>
        <v>#VALUE!</v>
      </c>
      <c r="R78" s="20" t="str">
        <f t="shared" si="33"/>
        <v>,</v>
      </c>
      <c r="S78" s="19"/>
      <c r="T78" s="18" t="e">
        <f t="shared" si="34"/>
        <v>#VALUE!</v>
      </c>
      <c r="U78" s="110" t="e">
        <f t="shared" si="35"/>
        <v>#VALUE!</v>
      </c>
      <c r="V78" s="20" t="str">
        <f t="shared" si="36"/>
        <v>,</v>
      </c>
      <c r="W78" s="14"/>
      <c r="X78" s="113">
        <v>16</v>
      </c>
      <c r="Y78" s="114">
        <v>30</v>
      </c>
      <c r="Z78" s="42">
        <f t="shared" si="29"/>
        <v>67.5</v>
      </c>
      <c r="AA78" s="46">
        <f t="shared" si="30"/>
        <v>14.698121928054638</v>
      </c>
      <c r="AB78" s="51">
        <f t="shared" si="28"/>
        <v>250.98262520829584</v>
      </c>
      <c r="AC78" s="39"/>
    </row>
    <row r="79" spans="1:29" ht="16.5" customHeight="1" thickBot="1">
      <c r="A79" s="137">
        <v>0.611111111111111</v>
      </c>
      <c r="B79" s="149">
        <f t="shared" si="14"/>
        <v>65.3</v>
      </c>
      <c r="C79" s="150">
        <f t="shared" si="15"/>
        <v>66.6</v>
      </c>
      <c r="D79" s="143">
        <f aca="true" t="shared" si="37" ref="D79:D110">DEGREES(ACOS((COS(RADIANS($D$5))*SIN(RADIANS($AA67))+SIN(RADIANS($D$5))*COS(RADIANS($AA67))*COS(RADIANS($D$6)-RADIANS($AB67)))))</f>
        <v>38.89364039281876</v>
      </c>
      <c r="E79" s="107">
        <f t="shared" si="16"/>
        <v>1.0199081163859112</v>
      </c>
      <c r="F79" s="76">
        <f t="shared" si="17"/>
        <v>1</v>
      </c>
      <c r="G79" s="125">
        <f aca="true" t="shared" si="38" ref="G79:G111">IF($D$2*COS(RADIANS($D79))&lt;0,0,$D$2*COS(RADIANS($D79)))</f>
        <v>0.6615659183965613</v>
      </c>
      <c r="H79" s="102">
        <f aca="true" t="shared" si="39" ref="H79:H111">$G79/$D$2*100</f>
        <v>77.83128451724251</v>
      </c>
      <c r="I79" s="88">
        <f t="shared" si="18"/>
        <v>66.6</v>
      </c>
      <c r="J79" s="98">
        <f t="shared" si="19"/>
        <v>66.6</v>
      </c>
      <c r="K79" s="132">
        <f aca="true" t="shared" si="40" ref="K79:K110">IF(C79&lt;1,0,J79*$D$4/$D$3)</f>
        <v>8.325</v>
      </c>
      <c r="L79" s="135">
        <f aca="true" t="shared" si="41" ref="L79:L111">IF(G79&lt;0.1,0,(J79/G79)*(100/$D$4))</f>
        <v>805.3619226506535</v>
      </c>
      <c r="M79" s="132">
        <f t="shared" si="20"/>
        <v>80.53619226506535</v>
      </c>
      <c r="O79" s="19"/>
      <c r="P79" s="18" t="e">
        <f t="shared" si="31"/>
        <v>#VALUE!</v>
      </c>
      <c r="Q79" s="110" t="e">
        <f t="shared" si="32"/>
        <v>#VALUE!</v>
      </c>
      <c r="R79" s="20" t="str">
        <f t="shared" si="33"/>
        <v>,</v>
      </c>
      <c r="S79" s="19"/>
      <c r="T79" s="18" t="e">
        <f t="shared" si="34"/>
        <v>#VALUE!</v>
      </c>
      <c r="U79" s="110" t="e">
        <f t="shared" si="35"/>
        <v>#VALUE!</v>
      </c>
      <c r="V79" s="20" t="str">
        <f t="shared" si="36"/>
        <v>,</v>
      </c>
      <c r="W79" s="14"/>
      <c r="X79" s="113">
        <v>16</v>
      </c>
      <c r="Y79" s="114">
        <v>40</v>
      </c>
      <c r="Z79" s="42">
        <f t="shared" si="29"/>
        <v>70</v>
      </c>
      <c r="AA79" s="46">
        <f t="shared" si="30"/>
        <v>13.129716412801304</v>
      </c>
      <c r="AB79" s="51">
        <f t="shared" si="28"/>
        <v>252.98833540143968</v>
      </c>
      <c r="AC79" s="39"/>
    </row>
    <row r="80" spans="1:29" ht="16.5" customHeight="1" thickBot="1">
      <c r="A80" s="137">
        <v>0.6180555555555556</v>
      </c>
      <c r="B80" s="149">
        <f aca="true" t="shared" si="42" ref="B80:B111">IF(IF((ISERROR(VALUE(VLOOKUP(A80,$Q$3:$R$99,2))))=TRUE,0,(VALUE(VLOOKUP(A80,$Q$3:$R$99,2))))&lt;1.6,0,IF((ISERROR(VALUE(VLOOKUP(A80,$Q$3:$R$99,2))))=TRUE,0,(VALUE(VLOOKUP(A80,$Q$3:$R$99,2)))))</f>
        <v>63.6</v>
      </c>
      <c r="C80" s="150">
        <f aca="true" t="shared" si="43" ref="C80:C111">IF(IF((ISERROR(VALUE(VLOOKUP(A80,$U$3:$V$99,2))))=TRUE,0,VALUE(VLOOKUP(A80,$U$3:$V$99,2)))&lt;1.6,0,IF((ISERROR(VALUE(VLOOKUP(A80,$U$3:$V$99,2))))=TRUE,0,VALUE(VLOOKUP(A80,$U$3:$V$99,2))))</f>
        <v>65.8</v>
      </c>
      <c r="D80" s="143">
        <f t="shared" si="37"/>
        <v>41.378919056317706</v>
      </c>
      <c r="E80" s="107">
        <f aca="true" t="shared" si="44" ref="E80:E111">IF($B80=0,0,$C80/$B80)</f>
        <v>1.0345911949685533</v>
      </c>
      <c r="F80" s="76">
        <f aca="true" t="shared" si="45" ref="F80:F111">IF(E80&gt;0,1,0)</f>
        <v>1</v>
      </c>
      <c r="G80" s="125">
        <f t="shared" si="38"/>
        <v>0.6378011860827442</v>
      </c>
      <c r="H80" s="102">
        <f t="shared" si="39"/>
        <v>75.03543365679344</v>
      </c>
      <c r="I80" s="88">
        <f aca="true" t="shared" si="46" ref="I80:I111">IF(IF((ISERROR(VALUE(VLOOKUP(A80,$U$3:$V$99,2))))=TRUE,0,VALUE(VLOOKUP(A80,$U$3:$V$99,2)))&lt;2,0,IF((ISERROR(VALUE(VLOOKUP(A80,$U$3:$V$99,2))))=TRUE,0,VALUE(VLOOKUP(A80,$U$3:$V$99,2))))</f>
        <v>65.8</v>
      </c>
      <c r="J80" s="98">
        <f aca="true" t="shared" si="47" ref="J80:J111">IF(C80&gt;B80,C80,B80)</f>
        <v>65.8</v>
      </c>
      <c r="K80" s="132">
        <f t="shared" si="40"/>
        <v>8.225</v>
      </c>
      <c r="L80" s="135">
        <f t="shared" si="41"/>
        <v>825.3355614357673</v>
      </c>
      <c r="M80" s="132">
        <f aca="true" t="shared" si="48" ref="M80:M111">L80/10</f>
        <v>82.53355614357673</v>
      </c>
      <c r="O80" s="19"/>
      <c r="P80" s="18" t="e">
        <f t="shared" si="31"/>
        <v>#VALUE!</v>
      </c>
      <c r="Q80" s="110" t="e">
        <f t="shared" si="32"/>
        <v>#VALUE!</v>
      </c>
      <c r="R80" s="20" t="str">
        <f t="shared" si="33"/>
        <v>,</v>
      </c>
      <c r="S80" s="19"/>
      <c r="T80" s="18" t="e">
        <f t="shared" si="34"/>
        <v>#VALUE!</v>
      </c>
      <c r="U80" s="110" t="e">
        <f t="shared" si="35"/>
        <v>#VALUE!</v>
      </c>
      <c r="V80" s="20" t="str">
        <f t="shared" si="36"/>
        <v>,</v>
      </c>
      <c r="W80" s="14"/>
      <c r="X80" s="113">
        <v>16</v>
      </c>
      <c r="Y80" s="114">
        <v>50</v>
      </c>
      <c r="Z80" s="42">
        <f t="shared" si="29"/>
        <v>72.5</v>
      </c>
      <c r="AA80" s="46">
        <f t="shared" si="30"/>
        <v>11.546386483707838</v>
      </c>
      <c r="AB80" s="51">
        <f t="shared" si="28"/>
        <v>254.96881403763214</v>
      </c>
      <c r="AC80" s="39"/>
    </row>
    <row r="81" spans="1:29" ht="16.5" customHeight="1" thickBot="1">
      <c r="A81" s="137">
        <v>0.625</v>
      </c>
      <c r="B81" s="149">
        <f t="shared" si="42"/>
        <v>61.2</v>
      </c>
      <c r="C81" s="150">
        <f t="shared" si="43"/>
        <v>62.8</v>
      </c>
      <c r="D81" s="143">
        <f t="shared" si="37"/>
        <v>43.86552810451919</v>
      </c>
      <c r="E81" s="107">
        <f t="shared" si="44"/>
        <v>1.026143790849673</v>
      </c>
      <c r="F81" s="76">
        <f t="shared" si="45"/>
        <v>1</v>
      </c>
      <c r="G81" s="125">
        <f t="shared" si="38"/>
        <v>0.6128229403503288</v>
      </c>
      <c r="H81" s="102">
        <f t="shared" si="39"/>
        <v>72.09681651180338</v>
      </c>
      <c r="I81" s="88">
        <f t="shared" si="46"/>
        <v>62.8</v>
      </c>
      <c r="J81" s="98">
        <f t="shared" si="47"/>
        <v>62.8</v>
      </c>
      <c r="K81" s="132">
        <f t="shared" si="40"/>
        <v>7.85</v>
      </c>
      <c r="L81" s="135">
        <f t="shared" si="41"/>
        <v>819.8126521059999</v>
      </c>
      <c r="M81" s="132">
        <f t="shared" si="48"/>
        <v>81.98126521059999</v>
      </c>
      <c r="O81" s="19"/>
      <c r="P81" s="18" t="e">
        <f t="shared" si="31"/>
        <v>#VALUE!</v>
      </c>
      <c r="Q81" s="110" t="e">
        <f t="shared" si="32"/>
        <v>#VALUE!</v>
      </c>
      <c r="R81" s="20" t="str">
        <f t="shared" si="33"/>
        <v>,</v>
      </c>
      <c r="S81" s="19"/>
      <c r="T81" s="18" t="e">
        <f t="shared" si="34"/>
        <v>#VALUE!</v>
      </c>
      <c r="U81" s="110" t="e">
        <f t="shared" si="35"/>
        <v>#VALUE!</v>
      </c>
      <c r="V81" s="20" t="str">
        <f t="shared" si="36"/>
        <v>,</v>
      </c>
      <c r="W81" s="14"/>
      <c r="X81" s="113">
        <v>17</v>
      </c>
      <c r="Y81" s="114">
        <v>0</v>
      </c>
      <c r="Z81" s="42">
        <f t="shared" si="29"/>
        <v>75</v>
      </c>
      <c r="AA81" s="46">
        <f t="shared" si="30"/>
        <v>9.950190415703497</v>
      </c>
      <c r="AB81" s="51">
        <f t="shared" si="28"/>
        <v>256.92730708575135</v>
      </c>
      <c r="AC81" s="39"/>
    </row>
    <row r="82" spans="1:29" ht="16.5" customHeight="1" thickBot="1">
      <c r="A82" s="137">
        <v>0.6319444444444444</v>
      </c>
      <c r="B82" s="149">
        <f t="shared" si="42"/>
        <v>56.8</v>
      </c>
      <c r="C82" s="150">
        <f t="shared" si="43"/>
        <v>58.1</v>
      </c>
      <c r="D82" s="143">
        <f t="shared" si="37"/>
        <v>46.35324420872633</v>
      </c>
      <c r="E82" s="107">
        <f t="shared" si="44"/>
        <v>1.022887323943662</v>
      </c>
      <c r="F82" s="76">
        <f t="shared" si="45"/>
        <v>1</v>
      </c>
      <c r="G82" s="125">
        <f t="shared" si="38"/>
        <v>0.5866787287097371</v>
      </c>
      <c r="H82" s="102">
        <f t="shared" si="39"/>
        <v>69.0210269070279</v>
      </c>
      <c r="I82" s="88">
        <f t="shared" si="46"/>
        <v>58.1</v>
      </c>
      <c r="J82" s="98">
        <f t="shared" si="47"/>
        <v>58.1</v>
      </c>
      <c r="K82" s="132">
        <f t="shared" si="40"/>
        <v>7.2625</v>
      </c>
      <c r="L82" s="135">
        <f t="shared" si="41"/>
        <v>792.2564382421348</v>
      </c>
      <c r="M82" s="132">
        <f t="shared" si="48"/>
        <v>79.22564382421348</v>
      </c>
      <c r="O82" s="19"/>
      <c r="P82" s="18" t="e">
        <f t="shared" si="31"/>
        <v>#VALUE!</v>
      </c>
      <c r="Q82" s="110" t="e">
        <f t="shared" si="32"/>
        <v>#VALUE!</v>
      </c>
      <c r="R82" s="20" t="str">
        <f t="shared" si="33"/>
        <v>,</v>
      </c>
      <c r="S82" s="19"/>
      <c r="T82" s="18" t="e">
        <f t="shared" si="34"/>
        <v>#VALUE!</v>
      </c>
      <c r="U82" s="110" t="e">
        <f t="shared" si="35"/>
        <v>#VALUE!</v>
      </c>
      <c r="V82" s="20" t="str">
        <f t="shared" si="36"/>
        <v>,</v>
      </c>
      <c r="W82" s="14"/>
      <c r="X82" s="113">
        <v>17</v>
      </c>
      <c r="Y82" s="114">
        <v>10</v>
      </c>
      <c r="Z82" s="42">
        <f t="shared" si="29"/>
        <v>77.5</v>
      </c>
      <c r="AA82" s="46">
        <f t="shared" si="30"/>
        <v>8.343117685077969</v>
      </c>
      <c r="AB82" s="51">
        <f t="shared" si="28"/>
        <v>258.8670267597791</v>
      </c>
      <c r="AC82" s="39"/>
    </row>
    <row r="83" spans="1:29" ht="16.5" customHeight="1" thickBot="1">
      <c r="A83" s="137">
        <v>0.638888888888889</v>
      </c>
      <c r="B83" s="149">
        <f t="shared" si="42"/>
        <v>48.2</v>
      </c>
      <c r="C83" s="150">
        <f t="shared" si="43"/>
        <v>50.3</v>
      </c>
      <c r="D83" s="143">
        <f t="shared" si="37"/>
        <v>48.841888621941784</v>
      </c>
      <c r="E83" s="107">
        <f t="shared" si="44"/>
        <v>1.0435684647302903</v>
      </c>
      <c r="F83" s="76">
        <f t="shared" si="45"/>
        <v>1</v>
      </c>
      <c r="G83" s="125">
        <f t="shared" si="38"/>
        <v>0.559418318153767</v>
      </c>
      <c r="H83" s="102">
        <f t="shared" si="39"/>
        <v>65.81391978279612</v>
      </c>
      <c r="I83" s="88">
        <f t="shared" si="46"/>
        <v>50.3</v>
      </c>
      <c r="J83" s="98">
        <f t="shared" si="47"/>
        <v>50.3</v>
      </c>
      <c r="K83" s="132">
        <f t="shared" si="40"/>
        <v>6.2875</v>
      </c>
      <c r="L83" s="135">
        <f t="shared" si="41"/>
        <v>719.3185974460574</v>
      </c>
      <c r="M83" s="132">
        <f t="shared" si="48"/>
        <v>71.93185974460575</v>
      </c>
      <c r="O83" s="19"/>
      <c r="P83" s="18" t="e">
        <f t="shared" si="31"/>
        <v>#VALUE!</v>
      </c>
      <c r="Q83" s="110" t="e">
        <f t="shared" si="32"/>
        <v>#VALUE!</v>
      </c>
      <c r="R83" s="20" t="str">
        <f t="shared" si="33"/>
        <v>,</v>
      </c>
      <c r="S83" s="19"/>
      <c r="T83" s="18" t="e">
        <f t="shared" si="34"/>
        <v>#VALUE!</v>
      </c>
      <c r="U83" s="110" t="e">
        <f t="shared" si="35"/>
        <v>#VALUE!</v>
      </c>
      <c r="V83" s="20" t="str">
        <f t="shared" si="36"/>
        <v>,</v>
      </c>
      <c r="W83" s="14"/>
      <c r="X83" s="113">
        <v>17</v>
      </c>
      <c r="Y83" s="114">
        <v>20</v>
      </c>
      <c r="Z83" s="42">
        <f t="shared" si="29"/>
        <v>80</v>
      </c>
      <c r="AA83" s="46">
        <f t="shared" si="30"/>
        <v>6.727098961750859</v>
      </c>
      <c r="AB83" s="51">
        <f t="shared" si="28"/>
        <v>260.7911525322073</v>
      </c>
      <c r="AC83" s="39"/>
    </row>
    <row r="84" spans="1:29" ht="16.5" customHeight="1" thickBot="1">
      <c r="A84" s="137">
        <v>0.6458333333333334</v>
      </c>
      <c r="B84" s="149">
        <f t="shared" si="42"/>
        <v>37.6</v>
      </c>
      <c r="C84" s="150">
        <f t="shared" si="43"/>
        <v>37.8</v>
      </c>
      <c r="D84" s="143">
        <f t="shared" si="37"/>
        <v>51.33131634640765</v>
      </c>
      <c r="E84" s="107">
        <f t="shared" si="44"/>
        <v>1.0053191489361701</v>
      </c>
      <c r="F84" s="76">
        <f t="shared" si="45"/>
        <v>1</v>
      </c>
      <c r="G84" s="125">
        <f t="shared" si="38"/>
        <v>0.5310936004232923</v>
      </c>
      <c r="H84" s="102">
        <f t="shared" si="39"/>
        <v>62.4816000497991</v>
      </c>
      <c r="I84" s="88">
        <f t="shared" si="46"/>
        <v>37.8</v>
      </c>
      <c r="J84" s="98">
        <f t="shared" si="47"/>
        <v>37.8</v>
      </c>
      <c r="K84" s="132">
        <f t="shared" si="40"/>
        <v>4.725</v>
      </c>
      <c r="L84" s="135">
        <f t="shared" si="41"/>
        <v>569.3911577149132</v>
      </c>
      <c r="M84" s="132">
        <f t="shared" si="48"/>
        <v>56.93911577149132</v>
      </c>
      <c r="O84" s="19"/>
      <c r="P84" s="18" t="e">
        <f t="shared" si="31"/>
        <v>#VALUE!</v>
      </c>
      <c r="Q84" s="110" t="e">
        <f t="shared" si="32"/>
        <v>#VALUE!</v>
      </c>
      <c r="R84" s="20" t="str">
        <f t="shared" si="33"/>
        <v>,</v>
      </c>
      <c r="S84" s="19"/>
      <c r="T84" s="18" t="e">
        <f t="shared" si="34"/>
        <v>#VALUE!</v>
      </c>
      <c r="U84" s="110" t="e">
        <f t="shared" si="35"/>
        <v>#VALUE!</v>
      </c>
      <c r="V84" s="20" t="str">
        <f t="shared" si="36"/>
        <v>,</v>
      </c>
      <c r="W84" s="14"/>
      <c r="X84" s="113">
        <v>17</v>
      </c>
      <c r="Y84" s="114">
        <v>30</v>
      </c>
      <c r="Z84" s="42">
        <f t="shared" si="29"/>
        <v>82.5</v>
      </c>
      <c r="AA84" s="46">
        <f t="shared" si="30"/>
        <v>5.104016061610931</v>
      </c>
      <c r="AB84" s="51">
        <f t="shared" si="28"/>
        <v>262.70283388504265</v>
      </c>
      <c r="AC84" s="39"/>
    </row>
    <row r="85" spans="1:29" ht="16.5" customHeight="1" thickBot="1">
      <c r="A85" s="137">
        <v>0.6527777777777778</v>
      </c>
      <c r="B85" s="149">
        <f t="shared" si="42"/>
        <v>40.5</v>
      </c>
      <c r="C85" s="150">
        <f t="shared" si="43"/>
        <v>39.8</v>
      </c>
      <c r="D85" s="143">
        <f t="shared" si="37"/>
        <v>53.82140828389682</v>
      </c>
      <c r="E85" s="107">
        <f t="shared" si="44"/>
        <v>0.982716049382716</v>
      </c>
      <c r="F85" s="76">
        <f t="shared" si="45"/>
        <v>1</v>
      </c>
      <c r="G85" s="125">
        <f t="shared" si="38"/>
        <v>0.5017584932283843</v>
      </c>
      <c r="H85" s="102">
        <f t="shared" si="39"/>
        <v>59.03041096804521</v>
      </c>
      <c r="I85" s="88">
        <f t="shared" si="46"/>
        <v>39.8</v>
      </c>
      <c r="J85" s="98">
        <f t="shared" si="47"/>
        <v>40.5</v>
      </c>
      <c r="K85" s="132">
        <f t="shared" si="40"/>
        <v>5.0625</v>
      </c>
      <c r="L85" s="135">
        <f t="shared" si="41"/>
        <v>645.7289799228682</v>
      </c>
      <c r="M85" s="132">
        <f t="shared" si="48"/>
        <v>64.57289799228683</v>
      </c>
      <c r="O85" s="19"/>
      <c r="P85" s="18" t="e">
        <f t="shared" si="31"/>
        <v>#VALUE!</v>
      </c>
      <c r="Q85" s="110" t="e">
        <f t="shared" si="32"/>
        <v>#VALUE!</v>
      </c>
      <c r="R85" s="20" t="str">
        <f t="shared" si="33"/>
        <v>,</v>
      </c>
      <c r="S85" s="19"/>
      <c r="T85" s="18" t="e">
        <f t="shared" si="34"/>
        <v>#VALUE!</v>
      </c>
      <c r="U85" s="110" t="e">
        <f t="shared" si="35"/>
        <v>#VALUE!</v>
      </c>
      <c r="V85" s="20" t="str">
        <f t="shared" si="36"/>
        <v>,</v>
      </c>
      <c r="W85" s="14"/>
      <c r="X85" s="113">
        <v>17</v>
      </c>
      <c r="Y85" s="114">
        <v>40</v>
      </c>
      <c r="Z85" s="42">
        <f t="shared" si="29"/>
        <v>85</v>
      </c>
      <c r="AA85" s="46">
        <f t="shared" si="30"/>
        <v>3.475711834029532</v>
      </c>
      <c r="AB85" s="51">
        <f t="shared" si="28"/>
        <v>264.6051944148961</v>
      </c>
      <c r="AC85" s="39"/>
    </row>
    <row r="86" spans="1:29" ht="16.5" customHeight="1" thickBot="1">
      <c r="A86" s="137">
        <v>0.6597222222222222</v>
      </c>
      <c r="B86" s="149">
        <f t="shared" si="42"/>
        <v>42.7</v>
      </c>
      <c r="C86" s="150">
        <f t="shared" si="43"/>
        <v>41.2</v>
      </c>
      <c r="D86" s="143">
        <f t="shared" si="37"/>
        <v>56.31206545041298</v>
      </c>
      <c r="E86" s="107">
        <f t="shared" si="44"/>
        <v>0.9648711943793911</v>
      </c>
      <c r="F86" s="76">
        <f t="shared" si="45"/>
        <v>1</v>
      </c>
      <c r="G86" s="125">
        <f t="shared" si="38"/>
        <v>0.4714688376128877</v>
      </c>
      <c r="H86" s="102">
        <f t="shared" si="39"/>
        <v>55.46692207210444</v>
      </c>
      <c r="I86" s="88">
        <f t="shared" si="46"/>
        <v>41.2</v>
      </c>
      <c r="J86" s="98">
        <f t="shared" si="47"/>
        <v>42.7</v>
      </c>
      <c r="K86" s="132">
        <f t="shared" si="40"/>
        <v>5.3375</v>
      </c>
      <c r="L86" s="135">
        <f t="shared" si="41"/>
        <v>724.544175028764</v>
      </c>
      <c r="M86" s="132">
        <f t="shared" si="48"/>
        <v>72.4544175028764</v>
      </c>
      <c r="O86" s="19"/>
      <c r="P86" s="18" t="e">
        <f t="shared" si="31"/>
        <v>#VALUE!</v>
      </c>
      <c r="Q86" s="110" t="e">
        <f t="shared" si="32"/>
        <v>#VALUE!</v>
      </c>
      <c r="R86" s="20" t="str">
        <f t="shared" si="33"/>
        <v>,</v>
      </c>
      <c r="S86" s="19"/>
      <c r="T86" s="18" t="e">
        <f t="shared" si="34"/>
        <v>#VALUE!</v>
      </c>
      <c r="U86" s="110" t="e">
        <f t="shared" si="35"/>
        <v>#VALUE!</v>
      </c>
      <c r="V86" s="20" t="str">
        <f t="shared" si="36"/>
        <v>,</v>
      </c>
      <c r="W86" s="14"/>
      <c r="X86" s="113">
        <v>17</v>
      </c>
      <c r="Y86" s="114">
        <v>50</v>
      </c>
      <c r="Z86" s="42">
        <f t="shared" si="29"/>
        <v>87.5</v>
      </c>
      <c r="AA86" s="46">
        <f t="shared" si="30"/>
        <v>1.843999976674303</v>
      </c>
      <c r="AB86" s="51">
        <f t="shared" si="28"/>
        <v>266.5013369574351</v>
      </c>
      <c r="AC86" s="39"/>
    </row>
    <row r="87" spans="1:29" ht="16.5" customHeight="1" thickBot="1">
      <c r="A87" s="137">
        <v>0.6666666666666666</v>
      </c>
      <c r="B87" s="149">
        <f t="shared" si="42"/>
        <v>33.9</v>
      </c>
      <c r="C87" s="150">
        <f t="shared" si="43"/>
        <v>36</v>
      </c>
      <c r="D87" s="143">
        <f t="shared" si="37"/>
        <v>58.80320464562361</v>
      </c>
      <c r="E87" s="107">
        <f t="shared" si="44"/>
        <v>1.0619469026548674</v>
      </c>
      <c r="F87" s="76">
        <f t="shared" si="45"/>
        <v>1</v>
      </c>
      <c r="G87" s="125">
        <f t="shared" si="38"/>
        <v>0.4402822916578177</v>
      </c>
      <c r="H87" s="102">
        <f t="shared" si="39"/>
        <v>51.79791666562561</v>
      </c>
      <c r="I87" s="88">
        <f t="shared" si="46"/>
        <v>36</v>
      </c>
      <c r="J87" s="98">
        <f t="shared" si="47"/>
        <v>36</v>
      </c>
      <c r="K87" s="132">
        <f t="shared" si="40"/>
        <v>4.5</v>
      </c>
      <c r="L87" s="135">
        <f t="shared" si="41"/>
        <v>654.1257857897912</v>
      </c>
      <c r="M87" s="132">
        <f t="shared" si="48"/>
        <v>65.41257857897912</v>
      </c>
      <c r="O87" s="19"/>
      <c r="P87" s="18" t="e">
        <f t="shared" si="31"/>
        <v>#VALUE!</v>
      </c>
      <c r="Q87" s="110" t="e">
        <f t="shared" si="32"/>
        <v>#VALUE!</v>
      </c>
      <c r="R87" s="20" t="str">
        <f t="shared" si="33"/>
        <v>,</v>
      </c>
      <c r="S87" s="19"/>
      <c r="T87" s="18" t="e">
        <f t="shared" si="34"/>
        <v>#VALUE!</v>
      </c>
      <c r="U87" s="110" t="e">
        <f t="shared" si="35"/>
        <v>#VALUE!</v>
      </c>
      <c r="V87" s="20" t="str">
        <f t="shared" si="36"/>
        <v>,</v>
      </c>
      <c r="W87" s="14"/>
      <c r="X87" s="113">
        <v>18</v>
      </c>
      <c r="Y87" s="114">
        <v>0</v>
      </c>
      <c r="Z87" s="42">
        <f t="shared" si="29"/>
        <v>90</v>
      </c>
      <c r="AA87" s="46">
        <f t="shared" si="30"/>
        <v>0.2106747824728467</v>
      </c>
      <c r="AB87" s="51">
        <f t="shared" si="28"/>
        <v>268.3943494356398</v>
      </c>
      <c r="AC87" s="39"/>
    </row>
    <row r="88" spans="1:29" ht="16.5" customHeight="1" thickBot="1">
      <c r="A88" s="137">
        <v>0.6736111111111112</v>
      </c>
      <c r="B88" s="149">
        <f t="shared" si="42"/>
        <v>29.5</v>
      </c>
      <c r="C88" s="150">
        <f t="shared" si="43"/>
        <v>28.6</v>
      </c>
      <c r="D88" s="143">
        <f t="shared" si="37"/>
        <v>61.29475516404136</v>
      </c>
      <c r="E88" s="107">
        <f t="shared" si="44"/>
        <v>0.9694915254237289</v>
      </c>
      <c r="F88" s="76">
        <f t="shared" si="45"/>
        <v>1</v>
      </c>
      <c r="G88" s="125">
        <f t="shared" si="38"/>
        <v>0.4082582207259269</v>
      </c>
      <c r="H88" s="102">
        <f t="shared" si="39"/>
        <v>48.030378908932576</v>
      </c>
      <c r="I88" s="88">
        <f t="shared" si="46"/>
        <v>28.6</v>
      </c>
      <c r="J88" s="98">
        <f t="shared" si="47"/>
        <v>29.5</v>
      </c>
      <c r="K88" s="132">
        <f t="shared" si="40"/>
        <v>3.6875</v>
      </c>
      <c r="L88" s="135">
        <f t="shared" si="41"/>
        <v>578.0655183877662</v>
      </c>
      <c r="M88" s="132">
        <f t="shared" si="48"/>
        <v>57.80655183877663</v>
      </c>
      <c r="O88" s="19"/>
      <c r="P88" s="18" t="e">
        <f t="shared" si="31"/>
        <v>#VALUE!</v>
      </c>
      <c r="Q88" s="110" t="e">
        <f t="shared" si="32"/>
        <v>#VALUE!</v>
      </c>
      <c r="R88" s="20" t="str">
        <f t="shared" si="33"/>
        <v>,</v>
      </c>
      <c r="S88" s="19"/>
      <c r="T88" s="18" t="e">
        <f t="shared" si="34"/>
        <v>#VALUE!</v>
      </c>
      <c r="U88" s="110" t="e">
        <f t="shared" si="35"/>
        <v>#VALUE!</v>
      </c>
      <c r="V88" s="20" t="str">
        <f t="shared" si="36"/>
        <v>,</v>
      </c>
      <c r="W88" s="14"/>
      <c r="X88" s="113">
        <v>18</v>
      </c>
      <c r="Y88" s="114">
        <v>10</v>
      </c>
      <c r="Z88" s="42">
        <f t="shared" si="29"/>
        <v>92.5</v>
      </c>
      <c r="AA88" s="46">
        <f t="shared" si="30"/>
        <v>-1.4224791674395725</v>
      </c>
      <c r="AB88" s="51">
        <f t="shared" si="28"/>
        <v>270.28731116568946</v>
      </c>
      <c r="AC88" s="39"/>
    </row>
    <row r="89" spans="1:29" ht="16.5" customHeight="1" thickBot="1">
      <c r="A89" s="137">
        <v>0.6805555555555555</v>
      </c>
      <c r="B89" s="149">
        <f t="shared" si="42"/>
        <v>23.2</v>
      </c>
      <c r="C89" s="150">
        <f t="shared" si="43"/>
        <v>24.1</v>
      </c>
      <c r="D89" s="143">
        <f t="shared" si="37"/>
        <v>63.786656263012596</v>
      </c>
      <c r="E89" s="107">
        <f t="shared" si="44"/>
        <v>1.038793103448276</v>
      </c>
      <c r="F89" s="76">
        <f t="shared" si="45"/>
        <v>1</v>
      </c>
      <c r="G89" s="125">
        <f t="shared" si="38"/>
        <v>0.3754575844563642</v>
      </c>
      <c r="H89" s="102">
        <f t="shared" si="39"/>
        <v>44.17148052427814</v>
      </c>
      <c r="I89" s="88">
        <f t="shared" si="46"/>
        <v>24.1</v>
      </c>
      <c r="J89" s="98">
        <f t="shared" si="47"/>
        <v>24.1</v>
      </c>
      <c r="K89" s="132">
        <f t="shared" si="40"/>
        <v>3.0125</v>
      </c>
      <c r="L89" s="135">
        <f t="shared" si="41"/>
        <v>513.5067394607587</v>
      </c>
      <c r="M89" s="132">
        <f t="shared" si="48"/>
        <v>51.35067394607587</v>
      </c>
      <c r="O89" s="19"/>
      <c r="P89" s="18" t="e">
        <f t="shared" si="31"/>
        <v>#VALUE!</v>
      </c>
      <c r="Q89" s="110" t="e">
        <f t="shared" si="32"/>
        <v>#VALUE!</v>
      </c>
      <c r="R89" s="20" t="str">
        <f t="shared" si="33"/>
        <v>,</v>
      </c>
      <c r="S89" s="19"/>
      <c r="T89" s="18" t="e">
        <f t="shared" si="34"/>
        <v>#VALUE!</v>
      </c>
      <c r="U89" s="110" t="e">
        <f t="shared" si="35"/>
        <v>#VALUE!</v>
      </c>
      <c r="V89" s="20" t="str">
        <f t="shared" si="36"/>
        <v>,</v>
      </c>
      <c r="W89" s="14"/>
      <c r="X89" s="113">
        <v>18</v>
      </c>
      <c r="Y89" s="114">
        <v>20</v>
      </c>
      <c r="Z89" s="42">
        <f t="shared" si="29"/>
        <v>95</v>
      </c>
      <c r="AA89" s="46">
        <f t="shared" si="30"/>
        <v>-3.0536773452864425</v>
      </c>
      <c r="AB89" s="51">
        <f t="shared" si="28"/>
        <v>272.183299373939</v>
      </c>
      <c r="AC89" s="39"/>
    </row>
    <row r="90" spans="1:29" ht="16.5" customHeight="1" thickBot="1">
      <c r="A90" s="137">
        <v>0.6875</v>
      </c>
      <c r="B90" s="149">
        <f t="shared" si="42"/>
        <v>19.4</v>
      </c>
      <c r="C90" s="150">
        <f t="shared" si="43"/>
        <v>19.5</v>
      </c>
      <c r="D90" s="143">
        <f t="shared" si="37"/>
        <v>66.27885518754924</v>
      </c>
      <c r="E90" s="107">
        <f t="shared" si="44"/>
        <v>1.0051546391752577</v>
      </c>
      <c r="F90" s="76">
        <f t="shared" si="45"/>
        <v>1</v>
      </c>
      <c r="G90" s="125">
        <f t="shared" si="38"/>
        <v>0.3419428207245344</v>
      </c>
      <c r="H90" s="102">
        <f t="shared" si="39"/>
        <v>40.22856714406287</v>
      </c>
      <c r="I90" s="88">
        <f t="shared" si="46"/>
        <v>19.5</v>
      </c>
      <c r="J90" s="98">
        <f t="shared" si="47"/>
        <v>19.5</v>
      </c>
      <c r="K90" s="132">
        <f t="shared" si="40"/>
        <v>2.4375</v>
      </c>
      <c r="L90" s="135">
        <f t="shared" si="41"/>
        <v>456.21662612905675</v>
      </c>
      <c r="M90" s="132">
        <f t="shared" si="48"/>
        <v>45.62166261290567</v>
      </c>
      <c r="O90" s="19"/>
      <c r="P90" s="18" t="e">
        <f t="shared" si="31"/>
        <v>#VALUE!</v>
      </c>
      <c r="Q90" s="110" t="e">
        <f t="shared" si="32"/>
        <v>#VALUE!</v>
      </c>
      <c r="R90" s="20" t="str">
        <f t="shared" si="33"/>
        <v>,</v>
      </c>
      <c r="S90" s="19"/>
      <c r="T90" s="18" t="e">
        <f t="shared" si="34"/>
        <v>#VALUE!</v>
      </c>
      <c r="U90" s="110" t="e">
        <f t="shared" si="35"/>
        <v>#VALUE!</v>
      </c>
      <c r="V90" s="20" t="str">
        <f t="shared" si="36"/>
        <v>,</v>
      </c>
      <c r="W90" s="14"/>
      <c r="X90" s="113">
        <v>18</v>
      </c>
      <c r="Y90" s="114">
        <v>30</v>
      </c>
      <c r="Z90" s="42">
        <f t="shared" si="29"/>
        <v>97.5</v>
      </c>
      <c r="AA90" s="46">
        <f t="shared" si="30"/>
        <v>-4.681125630591184</v>
      </c>
      <c r="AB90" s="51">
        <f t="shared" si="28"/>
        <v>274.08539568841525</v>
      </c>
      <c r="AC90" s="39"/>
    </row>
    <row r="91" spans="1:29" ht="16.5" customHeight="1" thickBot="1">
      <c r="A91" s="137">
        <v>0.6944444444444445</v>
      </c>
      <c r="B91" s="149">
        <f t="shared" si="42"/>
        <v>15.5</v>
      </c>
      <c r="C91" s="150">
        <f t="shared" si="43"/>
        <v>15.9</v>
      </c>
      <c r="D91" s="143">
        <f t="shared" si="37"/>
        <v>68.77130560942999</v>
      </c>
      <c r="E91" s="107">
        <f t="shared" si="44"/>
        <v>1.0258064516129033</v>
      </c>
      <c r="F91" s="76">
        <f t="shared" si="45"/>
        <v>1</v>
      </c>
      <c r="G91" s="125">
        <f t="shared" si="38"/>
        <v>0.307777726788055</v>
      </c>
      <c r="H91" s="102">
        <f t="shared" si="39"/>
        <v>36.209144328006474</v>
      </c>
      <c r="I91" s="88">
        <f t="shared" si="46"/>
        <v>15.9</v>
      </c>
      <c r="J91" s="98">
        <f t="shared" si="47"/>
        <v>15.9</v>
      </c>
      <c r="K91" s="132">
        <f t="shared" si="40"/>
        <v>1.9875</v>
      </c>
      <c r="L91" s="135">
        <f t="shared" si="41"/>
        <v>413.2852670251664</v>
      </c>
      <c r="M91" s="132">
        <f t="shared" si="48"/>
        <v>41.32852670251664</v>
      </c>
      <c r="O91" s="19"/>
      <c r="P91" s="18" t="e">
        <f t="shared" si="31"/>
        <v>#VALUE!</v>
      </c>
      <c r="Q91" s="110" t="e">
        <f t="shared" si="32"/>
        <v>#VALUE!</v>
      </c>
      <c r="R91" s="20" t="str">
        <f t="shared" si="33"/>
        <v>,</v>
      </c>
      <c r="S91" s="19"/>
      <c r="T91" s="18" t="e">
        <f t="shared" si="34"/>
        <v>#VALUE!</v>
      </c>
      <c r="U91" s="110" t="e">
        <f t="shared" si="35"/>
        <v>#VALUE!</v>
      </c>
      <c r="V91" s="20" t="str">
        <f t="shared" si="36"/>
        <v>,</v>
      </c>
      <c r="W91" s="14"/>
      <c r="X91" s="113">
        <v>18</v>
      </c>
      <c r="Y91" s="114">
        <v>40</v>
      </c>
      <c r="Z91" s="42">
        <f t="shared" si="29"/>
        <v>100</v>
      </c>
      <c r="AA91" s="46">
        <f t="shared" si="30"/>
        <v>-6.303010654602198</v>
      </c>
      <c r="AB91" s="51">
        <f t="shared" si="28"/>
        <v>275.9966923686635</v>
      </c>
      <c r="AC91" s="39"/>
    </row>
    <row r="92" spans="1:29" ht="16.5" customHeight="1" thickBot="1">
      <c r="A92" s="137">
        <v>0.7013888888888888</v>
      </c>
      <c r="B92" s="149">
        <f t="shared" si="42"/>
        <v>11.6</v>
      </c>
      <c r="C92" s="150">
        <f t="shared" si="43"/>
        <v>12.6</v>
      </c>
      <c r="D92" s="143">
        <f t="shared" si="37"/>
        <v>71.26396637737106</v>
      </c>
      <c r="E92" s="107">
        <f t="shared" si="44"/>
        <v>1.0862068965517242</v>
      </c>
      <c r="F92" s="76">
        <f t="shared" si="45"/>
        <v>1</v>
      </c>
      <c r="G92" s="125">
        <f t="shared" si="38"/>
        <v>0.2730273378450525</v>
      </c>
      <c r="H92" s="102">
        <f t="shared" si="39"/>
        <v>32.12086327588853</v>
      </c>
      <c r="I92" s="88">
        <f t="shared" si="46"/>
        <v>12.6</v>
      </c>
      <c r="J92" s="98">
        <f t="shared" si="47"/>
        <v>12.6</v>
      </c>
      <c r="K92" s="132">
        <f t="shared" si="40"/>
        <v>1.575</v>
      </c>
      <c r="L92" s="135">
        <f t="shared" si="41"/>
        <v>369.19379867083364</v>
      </c>
      <c r="M92" s="132">
        <f t="shared" si="48"/>
        <v>36.919379867083364</v>
      </c>
      <c r="O92" s="19"/>
      <c r="P92" s="18" t="e">
        <f t="shared" si="31"/>
        <v>#VALUE!</v>
      </c>
      <c r="Q92" s="110" t="e">
        <f t="shared" si="32"/>
        <v>#VALUE!</v>
      </c>
      <c r="R92" s="20" t="str">
        <f t="shared" si="33"/>
        <v>,</v>
      </c>
      <c r="S92" s="19"/>
      <c r="T92" s="18" t="e">
        <f t="shared" si="34"/>
        <v>#VALUE!</v>
      </c>
      <c r="U92" s="110" t="e">
        <f t="shared" si="35"/>
        <v>#VALUE!</v>
      </c>
      <c r="V92" s="20" t="str">
        <f t="shared" si="36"/>
        <v>,</v>
      </c>
      <c r="W92" s="14"/>
      <c r="X92" s="113">
        <v>18</v>
      </c>
      <c r="Y92" s="114">
        <v>50</v>
      </c>
      <c r="Z92" s="42">
        <f t="shared" si="29"/>
        <v>102.5</v>
      </c>
      <c r="AA92" s="46">
        <f t="shared" si="30"/>
        <v>-7.917490116438091</v>
      </c>
      <c r="AB92" s="51">
        <f t="shared" si="28"/>
        <v>277.9202980286609</v>
      </c>
      <c r="AC92" s="39"/>
    </row>
    <row r="93" spans="1:29" ht="16.5" customHeight="1" thickBot="1">
      <c r="A93" s="137">
        <v>0.7083333333333334</v>
      </c>
      <c r="B93" s="149">
        <f t="shared" si="42"/>
        <v>7.6</v>
      </c>
      <c r="C93" s="150">
        <f t="shared" si="43"/>
        <v>7.8</v>
      </c>
      <c r="D93" s="143">
        <f t="shared" si="37"/>
        <v>73.75680050246089</v>
      </c>
      <c r="E93" s="107">
        <f t="shared" si="44"/>
        <v>1.0263157894736843</v>
      </c>
      <c r="F93" s="76">
        <f t="shared" si="45"/>
        <v>1</v>
      </c>
      <c r="G93" s="125">
        <f t="shared" si="38"/>
        <v>0.23775780323596166</v>
      </c>
      <c r="H93" s="102">
        <f t="shared" si="39"/>
        <v>27.971506263054312</v>
      </c>
      <c r="I93" s="88">
        <f t="shared" si="46"/>
        <v>7.8</v>
      </c>
      <c r="J93" s="98">
        <f t="shared" si="47"/>
        <v>7.8</v>
      </c>
      <c r="K93" s="132">
        <f t="shared" si="40"/>
        <v>0.975</v>
      </c>
      <c r="L93" s="135">
        <f t="shared" si="41"/>
        <v>262.4519538400656</v>
      </c>
      <c r="M93" s="132">
        <f t="shared" si="48"/>
        <v>26.245195384006557</v>
      </c>
      <c r="O93" s="19"/>
      <c r="P93" s="18" t="e">
        <f t="shared" si="31"/>
        <v>#VALUE!</v>
      </c>
      <c r="Q93" s="110" t="e">
        <f t="shared" si="32"/>
        <v>#VALUE!</v>
      </c>
      <c r="R93" s="20" t="str">
        <f t="shared" si="33"/>
        <v>,</v>
      </c>
      <c r="S93" s="19"/>
      <c r="T93" s="18" t="e">
        <f t="shared" si="34"/>
        <v>#VALUE!</v>
      </c>
      <c r="U93" s="110" t="e">
        <f t="shared" si="35"/>
        <v>#VALUE!</v>
      </c>
      <c r="V93" s="20" t="str">
        <f t="shared" si="36"/>
        <v>,</v>
      </c>
      <c r="W93" s="14"/>
      <c r="X93" s="113">
        <v>19</v>
      </c>
      <c r="Y93" s="114">
        <v>0</v>
      </c>
      <c r="Z93" s="42">
        <f t="shared" si="29"/>
        <v>105</v>
      </c>
      <c r="AA93" s="46">
        <f t="shared" si="30"/>
        <v>-9.52268305832857</v>
      </c>
      <c r="AB93" s="51">
        <f t="shared" si="28"/>
        <v>279.859342588908</v>
      </c>
      <c r="AC93" s="39"/>
    </row>
    <row r="94" spans="1:29" ht="16.5" customHeight="1" thickBot="1">
      <c r="A94" s="137">
        <v>0.7152777777777778</v>
      </c>
      <c r="B94" s="149">
        <f t="shared" si="42"/>
        <v>5.3</v>
      </c>
      <c r="C94" s="150">
        <f t="shared" si="43"/>
        <v>5.8</v>
      </c>
      <c r="D94" s="143">
        <f t="shared" si="37"/>
        <v>76.24977432234283</v>
      </c>
      <c r="E94" s="107">
        <f t="shared" si="44"/>
        <v>1.0943396226415094</v>
      </c>
      <c r="F94" s="76">
        <f t="shared" si="45"/>
        <v>1</v>
      </c>
      <c r="G94" s="125">
        <f t="shared" si="38"/>
        <v>0.2020362605245013</v>
      </c>
      <c r="H94" s="102">
        <f t="shared" si="39"/>
        <v>23.76897182641192</v>
      </c>
      <c r="I94" s="88">
        <f t="shared" si="46"/>
        <v>5.8</v>
      </c>
      <c r="J94" s="98">
        <f t="shared" si="47"/>
        <v>5.8</v>
      </c>
      <c r="K94" s="132">
        <f t="shared" si="40"/>
        <v>0.725</v>
      </c>
      <c r="L94" s="135">
        <f t="shared" si="41"/>
        <v>229.66174428066583</v>
      </c>
      <c r="M94" s="132">
        <f t="shared" si="48"/>
        <v>22.966174428066584</v>
      </c>
      <c r="O94" s="19"/>
      <c r="P94" s="18" t="e">
        <f t="shared" si="31"/>
        <v>#VALUE!</v>
      </c>
      <c r="Q94" s="110" t="e">
        <f t="shared" si="32"/>
        <v>#VALUE!</v>
      </c>
      <c r="R94" s="20" t="str">
        <f t="shared" si="33"/>
        <v>,</v>
      </c>
      <c r="S94" s="19"/>
      <c r="T94" s="18" t="e">
        <f t="shared" si="34"/>
        <v>#VALUE!</v>
      </c>
      <c r="U94" s="110" t="e">
        <f t="shared" si="35"/>
        <v>#VALUE!</v>
      </c>
      <c r="V94" s="20" t="str">
        <f t="shared" si="36"/>
        <v>,</v>
      </c>
      <c r="W94" s="14"/>
      <c r="X94" s="113">
        <v>19</v>
      </c>
      <c r="Y94" s="114">
        <v>10</v>
      </c>
      <c r="Z94" s="42">
        <f t="shared" si="29"/>
        <v>107.5</v>
      </c>
      <c r="AA94" s="46">
        <f t="shared" si="30"/>
        <v>-11.116660096744845</v>
      </c>
      <c r="AB94" s="51">
        <f t="shared" si="28"/>
        <v>281.81698116574796</v>
      </c>
      <c r="AC94" s="39"/>
    </row>
    <row r="95" spans="1:29" ht="16.5" customHeight="1" thickBot="1">
      <c r="A95" s="137">
        <v>0.7222222222222222</v>
      </c>
      <c r="B95" s="149">
        <f t="shared" si="42"/>
        <v>2.8</v>
      </c>
      <c r="C95" s="150">
        <f t="shared" si="43"/>
        <v>3.2</v>
      </c>
      <c r="D95" s="143">
        <f t="shared" si="37"/>
        <v>78.74285680135391</v>
      </c>
      <c r="E95" s="107">
        <f t="shared" si="44"/>
        <v>1.142857142857143</v>
      </c>
      <c r="F95" s="76">
        <f t="shared" si="45"/>
        <v>1</v>
      </c>
      <c r="G95" s="125">
        <f t="shared" si="38"/>
        <v>0.1659307076975018</v>
      </c>
      <c r="H95" s="102">
        <f t="shared" si="39"/>
        <v>19.52125972911786</v>
      </c>
      <c r="I95" s="88">
        <f t="shared" si="46"/>
        <v>3.2</v>
      </c>
      <c r="J95" s="98">
        <f t="shared" si="47"/>
        <v>3.2</v>
      </c>
      <c r="K95" s="132">
        <f t="shared" si="40"/>
        <v>0.4</v>
      </c>
      <c r="L95" s="135">
        <f t="shared" si="41"/>
        <v>154.28126809818596</v>
      </c>
      <c r="M95" s="132">
        <f t="shared" si="48"/>
        <v>15.428126809818597</v>
      </c>
      <c r="O95" s="19"/>
      <c r="P95" s="18" t="e">
        <f t="shared" si="31"/>
        <v>#VALUE!</v>
      </c>
      <c r="Q95" s="110" t="e">
        <f t="shared" si="32"/>
        <v>#VALUE!</v>
      </c>
      <c r="R95" s="20" t="str">
        <f t="shared" si="33"/>
        <v>,</v>
      </c>
      <c r="S95" s="19"/>
      <c r="T95" s="18" t="e">
        <f t="shared" si="34"/>
        <v>#VALUE!</v>
      </c>
      <c r="U95" s="110" t="e">
        <f t="shared" si="35"/>
        <v>#VALUE!</v>
      </c>
      <c r="V95" s="20" t="str">
        <f t="shared" si="36"/>
        <v>,</v>
      </c>
      <c r="W95" s="14"/>
      <c r="X95" s="113">
        <v>19</v>
      </c>
      <c r="Y95" s="114">
        <v>20</v>
      </c>
      <c r="Z95" s="42">
        <f t="shared" si="29"/>
        <v>110</v>
      </c>
      <c r="AA95" s="46">
        <f t="shared" si="30"/>
        <v>-12.697433619313367</v>
      </c>
      <c r="AB95" s="51">
        <f t="shared" si="28"/>
        <v>283.796396568541</v>
      </c>
      <c r="AC95" s="39"/>
    </row>
    <row r="96" spans="1:29" ht="16.5" customHeight="1" thickBot="1">
      <c r="A96" s="137">
        <v>0.7291666666666666</v>
      </c>
      <c r="B96" s="149">
        <f t="shared" si="42"/>
        <v>1.6</v>
      </c>
      <c r="C96" s="150">
        <f t="shared" si="43"/>
        <v>1.7</v>
      </c>
      <c r="D96" s="143">
        <f t="shared" si="37"/>
        <v>81.23601893365377</v>
      </c>
      <c r="E96" s="107">
        <f t="shared" si="44"/>
        <v>1.0625</v>
      </c>
      <c r="F96" s="76">
        <f t="shared" si="45"/>
        <v>1</v>
      </c>
      <c r="G96" s="125">
        <f t="shared" si="38"/>
        <v>0.1295098737268753</v>
      </c>
      <c r="H96" s="102">
        <f t="shared" si="39"/>
        <v>15.236455732573567</v>
      </c>
      <c r="I96" s="88">
        <f t="shared" si="46"/>
        <v>0</v>
      </c>
      <c r="J96" s="98">
        <f t="shared" si="47"/>
        <v>1.7</v>
      </c>
      <c r="K96" s="132">
        <f t="shared" si="40"/>
        <v>0.2125</v>
      </c>
      <c r="L96" s="135">
        <f t="shared" si="41"/>
        <v>105.01129843336253</v>
      </c>
      <c r="M96" s="132">
        <f t="shared" si="48"/>
        <v>10.501129843336253</v>
      </c>
      <c r="O96" s="19"/>
      <c r="P96" s="18" t="e">
        <f t="shared" si="31"/>
        <v>#VALUE!</v>
      </c>
      <c r="Q96" s="110" t="e">
        <f t="shared" si="32"/>
        <v>#VALUE!</v>
      </c>
      <c r="R96" s="20" t="str">
        <f t="shared" si="33"/>
        <v>,</v>
      </c>
      <c r="S96" s="19"/>
      <c r="T96" s="18" t="e">
        <f t="shared" si="34"/>
        <v>#VALUE!</v>
      </c>
      <c r="U96" s="110" t="e">
        <f t="shared" si="35"/>
        <v>#VALUE!</v>
      </c>
      <c r="V96" s="20" t="str">
        <f t="shared" si="36"/>
        <v>,</v>
      </c>
      <c r="W96" s="14"/>
      <c r="X96" s="113">
        <v>19</v>
      </c>
      <c r="Y96" s="114">
        <v>30</v>
      </c>
      <c r="Z96" s="42">
        <f t="shared" si="29"/>
        <v>112.5</v>
      </c>
      <c r="AA96" s="46">
        <f t="shared" si="30"/>
        <v>-14.262947974714452</v>
      </c>
      <c r="AB96" s="51">
        <f t="shared" si="28"/>
        <v>285.8008000288396</v>
      </c>
      <c r="AC96" s="39"/>
    </row>
    <row r="97" spans="1:29" ht="16.5" customHeight="1" thickBot="1">
      <c r="A97" s="137">
        <v>0.7361111111111112</v>
      </c>
      <c r="B97" s="149">
        <f t="shared" si="42"/>
        <v>0</v>
      </c>
      <c r="C97" s="150">
        <f t="shared" si="43"/>
        <v>0</v>
      </c>
      <c r="D97" s="143">
        <f t="shared" si="37"/>
        <v>83.72923322343865</v>
      </c>
      <c r="E97" s="107">
        <f t="shared" si="44"/>
        <v>0</v>
      </c>
      <c r="F97" s="76">
        <f t="shared" si="45"/>
        <v>0</v>
      </c>
      <c r="G97" s="125">
        <f t="shared" si="38"/>
        <v>0.09284308774010826</v>
      </c>
      <c r="H97" s="102">
        <f t="shared" si="39"/>
        <v>10.922716204718618</v>
      </c>
      <c r="I97" s="88">
        <f t="shared" si="46"/>
        <v>0</v>
      </c>
      <c r="J97" s="98">
        <f t="shared" si="47"/>
        <v>0</v>
      </c>
      <c r="K97" s="132">
        <f t="shared" si="40"/>
        <v>0</v>
      </c>
      <c r="L97" s="135">
        <f t="shared" si="41"/>
        <v>0</v>
      </c>
      <c r="M97" s="132">
        <f t="shared" si="48"/>
        <v>0</v>
      </c>
      <c r="O97" s="19"/>
      <c r="P97" s="18" t="e">
        <f t="shared" si="31"/>
        <v>#VALUE!</v>
      </c>
      <c r="Q97" s="110" t="e">
        <f t="shared" si="32"/>
        <v>#VALUE!</v>
      </c>
      <c r="R97" s="20" t="str">
        <f t="shared" si="33"/>
        <v>,</v>
      </c>
      <c r="S97" s="19"/>
      <c r="T97" s="18" t="e">
        <f t="shared" si="34"/>
        <v>#VALUE!</v>
      </c>
      <c r="U97" s="110" t="e">
        <f t="shared" si="35"/>
        <v>#VALUE!</v>
      </c>
      <c r="V97" s="20" t="str">
        <f t="shared" si="36"/>
        <v>,</v>
      </c>
      <c r="W97" s="14"/>
      <c r="X97" s="113">
        <v>19</v>
      </c>
      <c r="Y97" s="114">
        <v>40</v>
      </c>
      <c r="Z97" s="42">
        <f t="shared" si="29"/>
        <v>115</v>
      </c>
      <c r="AA97" s="46">
        <f t="shared" si="30"/>
        <v>-15.81106970492341</v>
      </c>
      <c r="AB97" s="51">
        <f t="shared" si="28"/>
        <v>287.83342973080164</v>
      </c>
      <c r="AC97" s="39"/>
    </row>
    <row r="98" spans="1:29" ht="16.5" customHeight="1" thickBot="1">
      <c r="A98" s="137">
        <v>0.7430555555555555</v>
      </c>
      <c r="B98" s="149">
        <f t="shared" si="42"/>
        <v>0</v>
      </c>
      <c r="C98" s="150">
        <f t="shared" si="43"/>
        <v>0</v>
      </c>
      <c r="D98" s="143">
        <f t="shared" si="37"/>
        <v>86.22247322138438</v>
      </c>
      <c r="E98" s="107">
        <f t="shared" si="44"/>
        <v>0</v>
      </c>
      <c r="F98" s="76">
        <f t="shared" si="45"/>
        <v>0</v>
      </c>
      <c r="G98" s="125">
        <f t="shared" si="38"/>
        <v>0.05600014704833245</v>
      </c>
      <c r="H98" s="102">
        <f t="shared" si="39"/>
        <v>6.588252593921465</v>
      </c>
      <c r="I98" s="88">
        <f t="shared" si="46"/>
        <v>0</v>
      </c>
      <c r="J98" s="98">
        <f t="shared" si="47"/>
        <v>0</v>
      </c>
      <c r="K98" s="132">
        <f t="shared" si="40"/>
        <v>0</v>
      </c>
      <c r="L98" s="135">
        <f t="shared" si="41"/>
        <v>0</v>
      </c>
      <c r="M98" s="132">
        <f t="shared" si="48"/>
        <v>0</v>
      </c>
      <c r="O98" s="19"/>
      <c r="P98" s="18" t="e">
        <f t="shared" si="31"/>
        <v>#VALUE!</v>
      </c>
      <c r="Q98" s="110" t="e">
        <f t="shared" si="32"/>
        <v>#VALUE!</v>
      </c>
      <c r="R98" s="20" t="str">
        <f t="shared" si="33"/>
        <v>,</v>
      </c>
      <c r="S98" s="19"/>
      <c r="T98" s="18" t="e">
        <f t="shared" si="34"/>
        <v>#VALUE!</v>
      </c>
      <c r="U98" s="110" t="e">
        <f t="shared" si="35"/>
        <v>#VALUE!</v>
      </c>
      <c r="V98" s="20" t="str">
        <f t="shared" si="36"/>
        <v>,</v>
      </c>
      <c r="W98" s="14"/>
      <c r="X98" s="113">
        <v>19</v>
      </c>
      <c r="Y98" s="114">
        <v>50</v>
      </c>
      <c r="Z98" s="42">
        <f t="shared" si="29"/>
        <v>117.5</v>
      </c>
      <c r="AA98" s="46">
        <f t="shared" si="30"/>
        <v>-17.339577896881455</v>
      </c>
      <c r="AB98" s="51">
        <f t="shared" si="28"/>
        <v>289.89754664996605</v>
      </c>
      <c r="AC98" s="39"/>
    </row>
    <row r="99" spans="1:29" ht="16.5" customHeight="1" thickBot="1">
      <c r="A99" s="137">
        <v>0.75</v>
      </c>
      <c r="B99" s="149">
        <f t="shared" si="42"/>
        <v>0</v>
      </c>
      <c r="C99" s="150">
        <f t="shared" si="43"/>
        <v>0</v>
      </c>
      <c r="D99" s="143">
        <f t="shared" si="37"/>
        <v>88.71571310002025</v>
      </c>
      <c r="E99" s="107">
        <f t="shared" si="44"/>
        <v>0</v>
      </c>
      <c r="F99" s="76">
        <f t="shared" si="45"/>
        <v>0</v>
      </c>
      <c r="G99" s="125">
        <f t="shared" si="38"/>
        <v>0.019051184283168564</v>
      </c>
      <c r="H99" s="102">
        <f t="shared" si="39"/>
        <v>2.2413157980198313</v>
      </c>
      <c r="I99" s="88">
        <f t="shared" si="46"/>
        <v>0</v>
      </c>
      <c r="J99" s="98">
        <f t="shared" si="47"/>
        <v>0</v>
      </c>
      <c r="K99" s="132">
        <f t="shared" si="40"/>
        <v>0</v>
      </c>
      <c r="L99" s="135">
        <f t="shared" si="41"/>
        <v>0</v>
      </c>
      <c r="M99" s="132">
        <f t="shared" si="48"/>
        <v>0</v>
      </c>
      <c r="O99" s="21"/>
      <c r="P99" s="18" t="e">
        <f t="shared" si="31"/>
        <v>#VALUE!</v>
      </c>
      <c r="Q99" s="110" t="e">
        <f t="shared" si="32"/>
        <v>#VALUE!</v>
      </c>
      <c r="R99" s="20" t="str">
        <f t="shared" si="33"/>
        <v>,</v>
      </c>
      <c r="S99" s="21"/>
      <c r="T99" s="18" t="e">
        <f t="shared" si="34"/>
        <v>#VALUE!</v>
      </c>
      <c r="U99" s="110" t="e">
        <f t="shared" si="35"/>
        <v>#VALUE!</v>
      </c>
      <c r="V99" s="20" t="str">
        <f t="shared" si="36"/>
        <v>,</v>
      </c>
      <c r="W99" s="14"/>
      <c r="X99" s="115">
        <v>20</v>
      </c>
      <c r="Y99" s="116">
        <v>0</v>
      </c>
      <c r="Z99" s="44">
        <f t="shared" si="29"/>
        <v>120</v>
      </c>
      <c r="AA99" s="47">
        <f t="shared" si="30"/>
        <v>-18.84615476475869</v>
      </c>
      <c r="AB99" s="51">
        <f t="shared" si="28"/>
        <v>291.9964271402637</v>
      </c>
      <c r="AC99" s="39"/>
    </row>
    <row r="100" spans="1:29" ht="16.5" customHeight="1" thickBot="1">
      <c r="A100" s="137">
        <v>0.7569444444444445</v>
      </c>
      <c r="B100" s="149">
        <f t="shared" si="42"/>
        <v>0</v>
      </c>
      <c r="C100" s="150">
        <f t="shared" si="43"/>
        <v>0</v>
      </c>
      <c r="D100" s="143">
        <f t="shared" si="37"/>
        <v>91.20892725314232</v>
      </c>
      <c r="E100" s="107">
        <f t="shared" si="44"/>
        <v>0</v>
      </c>
      <c r="F100" s="76">
        <f t="shared" si="45"/>
        <v>0</v>
      </c>
      <c r="G100" s="125">
        <f t="shared" si="38"/>
        <v>0</v>
      </c>
      <c r="H100" s="102">
        <f t="shared" si="39"/>
        <v>0</v>
      </c>
      <c r="I100" s="88">
        <f t="shared" si="46"/>
        <v>0</v>
      </c>
      <c r="J100" s="98">
        <f t="shared" si="47"/>
        <v>0</v>
      </c>
      <c r="K100" s="132">
        <f t="shared" si="40"/>
        <v>0</v>
      </c>
      <c r="L100" s="135">
        <f t="shared" si="41"/>
        <v>0</v>
      </c>
      <c r="M100" s="132">
        <f t="shared" si="48"/>
        <v>0</v>
      </c>
      <c r="O100" s="14"/>
      <c r="P100" s="22"/>
      <c r="Q100" s="22"/>
      <c r="R100" s="23"/>
      <c r="S100" s="14"/>
      <c r="T100" s="22"/>
      <c r="U100" s="22"/>
      <c r="V100" s="23"/>
      <c r="W100" s="14"/>
      <c r="X100" s="14"/>
      <c r="Y100" s="14"/>
      <c r="Z100" s="14"/>
      <c r="AA100" s="52"/>
      <c r="AB100" s="52"/>
      <c r="AC100" s="53"/>
    </row>
    <row r="101" spans="1:29" ht="16.5" customHeight="1" thickBot="1">
      <c r="A101" s="137">
        <v>0.7638888888888888</v>
      </c>
      <c r="B101" s="149">
        <f t="shared" si="42"/>
        <v>0</v>
      </c>
      <c r="C101" s="150">
        <f t="shared" si="43"/>
        <v>0</v>
      </c>
      <c r="D101" s="143">
        <f t="shared" si="37"/>
        <v>93.70208990586768</v>
      </c>
      <c r="E101" s="107">
        <f t="shared" si="44"/>
        <v>0</v>
      </c>
      <c r="F101" s="76">
        <f t="shared" si="45"/>
        <v>0</v>
      </c>
      <c r="G101" s="125">
        <f t="shared" si="38"/>
        <v>0</v>
      </c>
      <c r="H101" s="102">
        <f t="shared" si="39"/>
        <v>0</v>
      </c>
      <c r="I101" s="88">
        <f t="shared" si="46"/>
        <v>0</v>
      </c>
      <c r="J101" s="98">
        <f t="shared" si="47"/>
        <v>0</v>
      </c>
      <c r="K101" s="132">
        <f t="shared" si="40"/>
        <v>0</v>
      </c>
      <c r="L101" s="135">
        <f t="shared" si="41"/>
        <v>0</v>
      </c>
      <c r="M101" s="132">
        <f t="shared" si="48"/>
        <v>0</v>
      </c>
      <c r="O101" s="14"/>
      <c r="P101" s="22"/>
      <c r="Q101" s="22"/>
      <c r="R101" s="23"/>
      <c r="S101" s="14"/>
      <c r="T101" s="22"/>
      <c r="U101" s="22"/>
      <c r="V101" s="23"/>
      <c r="W101" s="14"/>
      <c r="X101" s="14"/>
      <c r="Y101" s="14"/>
      <c r="Z101" s="14"/>
      <c r="AA101" s="52"/>
      <c r="AB101" s="52"/>
      <c r="AC101" s="53"/>
    </row>
    <row r="102" spans="1:29" ht="16.5" customHeight="1" thickBot="1">
      <c r="A102" s="137">
        <v>0.7708333333333334</v>
      </c>
      <c r="B102" s="149">
        <f t="shared" si="42"/>
        <v>0</v>
      </c>
      <c r="C102" s="150">
        <f t="shared" si="43"/>
        <v>0</v>
      </c>
      <c r="D102" s="143">
        <f t="shared" si="37"/>
        <v>96.19517472263539</v>
      </c>
      <c r="E102" s="107">
        <f t="shared" si="44"/>
        <v>0</v>
      </c>
      <c r="F102" s="76">
        <f t="shared" si="45"/>
        <v>0</v>
      </c>
      <c r="G102" s="125">
        <f t="shared" si="38"/>
        <v>0</v>
      </c>
      <c r="H102" s="102">
        <f t="shared" si="39"/>
        <v>0</v>
      </c>
      <c r="I102" s="88">
        <f t="shared" si="46"/>
        <v>0</v>
      </c>
      <c r="J102" s="98">
        <f t="shared" si="47"/>
        <v>0</v>
      </c>
      <c r="K102" s="132">
        <f t="shared" si="40"/>
        <v>0</v>
      </c>
      <c r="L102" s="135">
        <f t="shared" si="41"/>
        <v>0</v>
      </c>
      <c r="M102" s="132">
        <f t="shared" si="48"/>
        <v>0</v>
      </c>
      <c r="O102" s="14"/>
      <c r="P102" s="22"/>
      <c r="Q102" s="22"/>
      <c r="R102" s="23"/>
      <c r="S102" s="14"/>
      <c r="T102" s="22"/>
      <c r="U102" s="22"/>
      <c r="V102" s="23"/>
      <c r="W102" s="14"/>
      <c r="X102" s="14"/>
      <c r="Y102" s="14"/>
      <c r="Z102" s="14"/>
      <c r="AA102" s="52"/>
      <c r="AB102" s="52"/>
      <c r="AC102" s="53"/>
    </row>
    <row r="103" spans="1:29" ht="16.5" customHeight="1" thickBot="1">
      <c r="A103" s="137">
        <v>0.7777777777777778</v>
      </c>
      <c r="B103" s="149">
        <f t="shared" si="42"/>
        <v>0</v>
      </c>
      <c r="C103" s="150">
        <f t="shared" si="43"/>
        <v>0</v>
      </c>
      <c r="D103" s="143">
        <f t="shared" si="37"/>
        <v>98.68815440045633</v>
      </c>
      <c r="E103" s="107">
        <f t="shared" si="44"/>
        <v>0</v>
      </c>
      <c r="F103" s="76">
        <f t="shared" si="45"/>
        <v>0</v>
      </c>
      <c r="G103" s="125">
        <f t="shared" si="38"/>
        <v>0</v>
      </c>
      <c r="H103" s="102">
        <f t="shared" si="39"/>
        <v>0</v>
      </c>
      <c r="I103" s="88">
        <f t="shared" si="46"/>
        <v>0</v>
      </c>
      <c r="J103" s="98">
        <f t="shared" si="47"/>
        <v>0</v>
      </c>
      <c r="K103" s="132">
        <f t="shared" si="40"/>
        <v>0</v>
      </c>
      <c r="L103" s="135">
        <f t="shared" si="41"/>
        <v>0</v>
      </c>
      <c r="M103" s="132">
        <f t="shared" si="48"/>
        <v>0</v>
      </c>
      <c r="O103" s="14"/>
      <c r="P103" s="22"/>
      <c r="Q103" s="22"/>
      <c r="R103" s="23"/>
      <c r="S103" s="14"/>
      <c r="T103" s="22"/>
      <c r="U103" s="22"/>
      <c r="V103" s="23"/>
      <c r="W103" s="14"/>
      <c r="X103" s="14"/>
      <c r="Y103" s="14"/>
      <c r="Z103" s="14"/>
      <c r="AA103" s="52"/>
      <c r="AB103" s="52"/>
      <c r="AC103" s="53"/>
    </row>
    <row r="104" spans="1:29" ht="16.5" customHeight="1" thickBot="1">
      <c r="A104" s="137">
        <v>0.7847222222222222</v>
      </c>
      <c r="B104" s="149">
        <f t="shared" si="42"/>
        <v>0</v>
      </c>
      <c r="C104" s="150">
        <f t="shared" si="43"/>
        <v>0</v>
      </c>
      <c r="D104" s="143">
        <f t="shared" si="37"/>
        <v>101.18100023399802</v>
      </c>
      <c r="E104" s="107">
        <f t="shared" si="44"/>
        <v>0</v>
      </c>
      <c r="F104" s="76">
        <f t="shared" si="45"/>
        <v>0</v>
      </c>
      <c r="G104" s="125">
        <f t="shared" si="38"/>
        <v>0</v>
      </c>
      <c r="H104" s="102">
        <f t="shared" si="39"/>
        <v>0</v>
      </c>
      <c r="I104" s="88">
        <f t="shared" si="46"/>
        <v>0</v>
      </c>
      <c r="J104" s="98">
        <f t="shared" si="47"/>
        <v>0</v>
      </c>
      <c r="K104" s="132">
        <f t="shared" si="40"/>
        <v>0</v>
      </c>
      <c r="L104" s="135">
        <f t="shared" si="41"/>
        <v>0</v>
      </c>
      <c r="M104" s="132">
        <f t="shared" si="48"/>
        <v>0</v>
      </c>
      <c r="O104" s="14"/>
      <c r="P104" s="22"/>
      <c r="Q104" s="22"/>
      <c r="R104" s="23"/>
      <c r="S104" s="14"/>
      <c r="T104" s="22"/>
      <c r="U104" s="22"/>
      <c r="V104" s="23"/>
      <c r="W104" s="14"/>
      <c r="X104" s="14"/>
      <c r="Y104" s="14"/>
      <c r="Z104" s="14"/>
      <c r="AA104" s="52"/>
      <c r="AB104" s="52"/>
      <c r="AC104" s="53"/>
    </row>
    <row r="105" spans="1:29" ht="16.5" customHeight="1" thickBot="1">
      <c r="A105" s="137">
        <v>0.7916666666666666</v>
      </c>
      <c r="B105" s="149">
        <f t="shared" si="42"/>
        <v>0</v>
      </c>
      <c r="C105" s="150">
        <f t="shared" si="43"/>
        <v>0</v>
      </c>
      <c r="D105" s="143">
        <f t="shared" si="37"/>
        <v>103.67368163761057</v>
      </c>
      <c r="E105" s="107">
        <f t="shared" si="44"/>
        <v>0</v>
      </c>
      <c r="F105" s="76">
        <f t="shared" si="45"/>
        <v>0</v>
      </c>
      <c r="G105" s="125">
        <f t="shared" si="38"/>
        <v>0</v>
      </c>
      <c r="H105" s="102">
        <f t="shared" si="39"/>
        <v>0</v>
      </c>
      <c r="I105" s="88">
        <f t="shared" si="46"/>
        <v>0</v>
      </c>
      <c r="J105" s="98">
        <f t="shared" si="47"/>
        <v>0</v>
      </c>
      <c r="K105" s="132">
        <f t="shared" si="40"/>
        <v>0</v>
      </c>
      <c r="L105" s="135">
        <f t="shared" si="41"/>
        <v>0</v>
      </c>
      <c r="M105" s="132">
        <f t="shared" si="48"/>
        <v>0</v>
      </c>
      <c r="O105" s="14"/>
      <c r="P105" s="22"/>
      <c r="Q105" s="22"/>
      <c r="R105" s="23"/>
      <c r="S105" s="14"/>
      <c r="T105" s="22"/>
      <c r="U105" s="22"/>
      <c r="V105" s="23"/>
      <c r="W105" s="14"/>
      <c r="X105" s="14"/>
      <c r="Y105" s="14"/>
      <c r="Z105" s="14"/>
      <c r="AA105" s="52"/>
      <c r="AB105" s="52"/>
      <c r="AC105" s="53"/>
    </row>
    <row r="106" spans="1:29" ht="16.5" customHeight="1" thickBot="1">
      <c r="A106" s="137">
        <v>0.7986111111111112</v>
      </c>
      <c r="B106" s="149">
        <f t="shared" si="42"/>
        <v>0</v>
      </c>
      <c r="C106" s="150">
        <f t="shared" si="43"/>
        <v>0</v>
      </c>
      <c r="D106" s="143">
        <f t="shared" si="37"/>
        <v>106.16616560703517</v>
      </c>
      <c r="E106" s="107">
        <f t="shared" si="44"/>
        <v>0</v>
      </c>
      <c r="F106" s="76">
        <f t="shared" si="45"/>
        <v>0</v>
      </c>
      <c r="G106" s="125">
        <f t="shared" si="38"/>
        <v>0</v>
      </c>
      <c r="H106" s="102">
        <f t="shared" si="39"/>
        <v>0</v>
      </c>
      <c r="I106" s="88">
        <f t="shared" si="46"/>
        <v>0</v>
      </c>
      <c r="J106" s="98">
        <f t="shared" si="47"/>
        <v>0</v>
      </c>
      <c r="K106" s="132">
        <f t="shared" si="40"/>
        <v>0</v>
      </c>
      <c r="L106" s="135">
        <f t="shared" si="41"/>
        <v>0</v>
      </c>
      <c r="M106" s="132">
        <f t="shared" si="48"/>
        <v>0</v>
      </c>
      <c r="O106" s="14"/>
      <c r="P106" s="22"/>
      <c r="Q106" s="22"/>
      <c r="R106" s="23"/>
      <c r="S106" s="14"/>
      <c r="T106" s="22"/>
      <c r="U106" s="22"/>
      <c r="V106" s="23"/>
      <c r="W106" s="14"/>
      <c r="X106" s="14"/>
      <c r="Y106" s="14"/>
      <c r="Z106" s="14"/>
      <c r="AA106" s="52"/>
      <c r="AB106" s="52"/>
      <c r="AC106" s="53"/>
    </row>
    <row r="107" spans="1:29" ht="16.5" customHeight="1" thickBot="1">
      <c r="A107" s="137">
        <v>0.8055555555555555</v>
      </c>
      <c r="B107" s="149">
        <f t="shared" si="42"/>
        <v>0</v>
      </c>
      <c r="C107" s="150">
        <f t="shared" si="43"/>
        <v>0</v>
      </c>
      <c r="D107" s="143">
        <f t="shared" si="37"/>
        <v>108.65841610008054</v>
      </c>
      <c r="E107" s="107">
        <f t="shared" si="44"/>
        <v>0</v>
      </c>
      <c r="F107" s="76">
        <f t="shared" si="45"/>
        <v>0</v>
      </c>
      <c r="G107" s="125">
        <f t="shared" si="38"/>
        <v>0</v>
      </c>
      <c r="H107" s="102">
        <f t="shared" si="39"/>
        <v>0</v>
      </c>
      <c r="I107" s="88">
        <f t="shared" si="46"/>
        <v>0</v>
      </c>
      <c r="J107" s="98">
        <f t="shared" si="47"/>
        <v>0</v>
      </c>
      <c r="K107" s="132">
        <f t="shared" si="40"/>
        <v>0</v>
      </c>
      <c r="L107" s="135">
        <f t="shared" si="41"/>
        <v>0</v>
      </c>
      <c r="M107" s="132">
        <f t="shared" si="48"/>
        <v>0</v>
      </c>
      <c r="O107" s="14"/>
      <c r="P107" s="22"/>
      <c r="Q107" s="22"/>
      <c r="R107" s="23"/>
      <c r="S107" s="14"/>
      <c r="T107" s="22"/>
      <c r="U107" s="22"/>
      <c r="V107" s="23"/>
      <c r="W107" s="14"/>
      <c r="X107" s="14"/>
      <c r="Y107" s="14"/>
      <c r="Z107" s="14"/>
      <c r="AA107" s="52"/>
      <c r="AB107" s="52"/>
      <c r="AC107" s="53"/>
    </row>
    <row r="108" spans="1:29" ht="16.5" customHeight="1" thickBot="1">
      <c r="A108" s="137">
        <v>0.8125</v>
      </c>
      <c r="B108" s="149">
        <f t="shared" si="42"/>
        <v>0</v>
      </c>
      <c r="C108" s="150">
        <f t="shared" si="43"/>
        <v>0</v>
      </c>
      <c r="D108" s="143">
        <f t="shared" si="37"/>
        <v>111.15039331069354</v>
      </c>
      <c r="E108" s="107">
        <f t="shared" si="44"/>
        <v>0</v>
      </c>
      <c r="F108" s="76">
        <f t="shared" si="45"/>
        <v>0</v>
      </c>
      <c r="G108" s="125">
        <f t="shared" si="38"/>
        <v>0</v>
      </c>
      <c r="H108" s="102">
        <f t="shared" si="39"/>
        <v>0</v>
      </c>
      <c r="I108" s="88">
        <f t="shared" si="46"/>
        <v>0</v>
      </c>
      <c r="J108" s="98">
        <f t="shared" si="47"/>
        <v>0</v>
      </c>
      <c r="K108" s="132">
        <f t="shared" si="40"/>
        <v>0</v>
      </c>
      <c r="L108" s="135">
        <f t="shared" si="41"/>
        <v>0</v>
      </c>
      <c r="M108" s="132">
        <f t="shared" si="48"/>
        <v>0</v>
      </c>
      <c r="O108" s="14"/>
      <c r="P108" s="22"/>
      <c r="Q108" s="22"/>
      <c r="R108" s="23"/>
      <c r="S108" s="14"/>
      <c r="T108" s="22"/>
      <c r="U108" s="22"/>
      <c r="V108" s="23"/>
      <c r="W108" s="14"/>
      <c r="X108" s="14"/>
      <c r="Y108" s="14"/>
      <c r="Z108" s="14"/>
      <c r="AA108" s="52"/>
      <c r="AB108" s="52"/>
      <c r="AC108" s="53"/>
    </row>
    <row r="109" spans="1:29" ht="16.5" customHeight="1" thickBot="1">
      <c r="A109" s="137">
        <v>0.8194444444444445</v>
      </c>
      <c r="B109" s="149">
        <f t="shared" si="42"/>
        <v>0</v>
      </c>
      <c r="C109" s="150">
        <f t="shared" si="43"/>
        <v>0</v>
      </c>
      <c r="D109" s="143">
        <f t="shared" si="37"/>
        <v>113.64205280413124</v>
      </c>
      <c r="E109" s="107">
        <f t="shared" si="44"/>
        <v>0</v>
      </c>
      <c r="F109" s="76">
        <f t="shared" si="45"/>
        <v>0</v>
      </c>
      <c r="G109" s="125">
        <f t="shared" si="38"/>
        <v>0</v>
      </c>
      <c r="H109" s="102">
        <f t="shared" si="39"/>
        <v>0</v>
      </c>
      <c r="I109" s="88">
        <f t="shared" si="46"/>
        <v>0</v>
      </c>
      <c r="J109" s="98">
        <f t="shared" si="47"/>
        <v>0</v>
      </c>
      <c r="K109" s="132">
        <f t="shared" si="40"/>
        <v>0</v>
      </c>
      <c r="L109" s="135">
        <f t="shared" si="41"/>
        <v>0</v>
      </c>
      <c r="M109" s="132">
        <f t="shared" si="48"/>
        <v>0</v>
      </c>
      <c r="O109" s="14"/>
      <c r="P109" s="22"/>
      <c r="Q109" s="22"/>
      <c r="R109" s="23"/>
      <c r="S109" s="14"/>
      <c r="T109" s="22"/>
      <c r="U109" s="22"/>
      <c r="V109" s="23"/>
      <c r="W109" s="14"/>
      <c r="X109" s="14"/>
      <c r="Y109" s="14"/>
      <c r="Z109" s="14"/>
      <c r="AA109" s="52"/>
      <c r="AB109" s="52"/>
      <c r="AC109" s="53"/>
    </row>
    <row r="110" spans="1:29" ht="16.5" customHeight="1" thickBot="1">
      <c r="A110" s="137">
        <v>0.8263888888888888</v>
      </c>
      <c r="B110" s="149">
        <f t="shared" si="42"/>
        <v>0</v>
      </c>
      <c r="C110" s="150">
        <f t="shared" si="43"/>
        <v>0</v>
      </c>
      <c r="D110" s="143">
        <f t="shared" si="37"/>
        <v>116.13334447169208</v>
      </c>
      <c r="E110" s="107">
        <f t="shared" si="44"/>
        <v>0</v>
      </c>
      <c r="F110" s="76">
        <f t="shared" si="45"/>
        <v>0</v>
      </c>
      <c r="G110" s="125">
        <f t="shared" si="38"/>
        <v>0</v>
      </c>
      <c r="H110" s="102">
        <f t="shared" si="39"/>
        <v>0</v>
      </c>
      <c r="I110" s="88">
        <f t="shared" si="46"/>
        <v>0</v>
      </c>
      <c r="J110" s="98">
        <f t="shared" si="47"/>
        <v>0</v>
      </c>
      <c r="K110" s="132">
        <f t="shared" si="40"/>
        <v>0</v>
      </c>
      <c r="L110" s="135">
        <f t="shared" si="41"/>
        <v>0</v>
      </c>
      <c r="M110" s="132">
        <f t="shared" si="48"/>
        <v>0</v>
      </c>
      <c r="O110" s="14"/>
      <c r="P110" s="22"/>
      <c r="Q110" s="22"/>
      <c r="R110" s="23"/>
      <c r="S110" s="14"/>
      <c r="T110" s="22"/>
      <c r="U110" s="22"/>
      <c r="V110" s="23"/>
      <c r="W110" s="14"/>
      <c r="X110" s="14"/>
      <c r="Y110" s="14"/>
      <c r="Z110" s="14"/>
      <c r="AA110" s="52"/>
      <c r="AB110" s="52"/>
      <c r="AC110" s="53"/>
    </row>
    <row r="111" spans="1:29" ht="16.5" customHeight="1" thickBot="1">
      <c r="A111" s="141">
        <v>0.8333333333333334</v>
      </c>
      <c r="B111" s="149">
        <f t="shared" si="42"/>
        <v>0</v>
      </c>
      <c r="C111" s="150">
        <f t="shared" si="43"/>
        <v>0</v>
      </c>
      <c r="D111" s="147">
        <f>DEGREES(ACOS((COS(RADIANS($D$5))*SIN(RADIANS($AA99))+SIN(RADIANS($D$5))*COS(RADIANS($AA99))*COS(RADIANS($D$6)-RADIANS($AB99)))))</f>
        <v>118.62421125069955</v>
      </c>
      <c r="E111" s="107">
        <f t="shared" si="44"/>
        <v>0</v>
      </c>
      <c r="F111" s="76">
        <f t="shared" si="45"/>
        <v>0</v>
      </c>
      <c r="G111" s="128">
        <f t="shared" si="38"/>
        <v>0</v>
      </c>
      <c r="H111" s="106">
        <f t="shared" si="39"/>
        <v>0</v>
      </c>
      <c r="I111" s="88">
        <f t="shared" si="46"/>
        <v>0</v>
      </c>
      <c r="J111" s="98">
        <f t="shared" si="47"/>
        <v>0</v>
      </c>
      <c r="K111" s="132">
        <f>IF(C111&lt;1,0,J111*$D$4/$D$3)</f>
        <v>0</v>
      </c>
      <c r="L111" s="135">
        <f t="shared" si="41"/>
        <v>0</v>
      </c>
      <c r="M111" s="132">
        <f t="shared" si="48"/>
        <v>0</v>
      </c>
      <c r="O111" s="14"/>
      <c r="P111" s="22"/>
      <c r="Q111" s="22"/>
      <c r="R111" s="23"/>
      <c r="S111" s="14"/>
      <c r="T111" s="22"/>
      <c r="U111" s="22"/>
      <c r="V111" s="23"/>
      <c r="W111" s="14"/>
      <c r="X111" s="14"/>
      <c r="Y111" s="14"/>
      <c r="Z111" s="14"/>
      <c r="AA111" s="52"/>
      <c r="AB111" s="52"/>
      <c r="AC111" s="53"/>
    </row>
    <row r="112" spans="1:29" ht="12.75">
      <c r="A112" s="13"/>
      <c r="B112" s="14"/>
      <c r="C112" s="14"/>
      <c r="D112" s="16"/>
      <c r="E112" s="16"/>
      <c r="F112" s="78"/>
      <c r="G112" s="97"/>
      <c r="H112" s="97"/>
      <c r="I112" s="87"/>
      <c r="J112" s="97"/>
      <c r="K112" s="97"/>
      <c r="L112" s="97"/>
      <c r="M112" s="97"/>
      <c r="N112" s="97"/>
      <c r="O112" s="14"/>
      <c r="P112" s="22"/>
      <c r="Q112" s="22"/>
      <c r="R112" s="23"/>
      <c r="S112" s="14"/>
      <c r="T112" s="22"/>
      <c r="U112" s="22"/>
      <c r="V112" s="23"/>
      <c r="W112" s="14"/>
      <c r="X112" s="14"/>
      <c r="Y112" s="14"/>
      <c r="Z112" s="14"/>
      <c r="AA112" s="52"/>
      <c r="AB112" s="52"/>
      <c r="AC112" s="53"/>
    </row>
    <row r="113" spans="1:5" ht="12.75">
      <c r="A113" s="169" t="s">
        <v>23</v>
      </c>
      <c r="B113" s="169"/>
      <c r="C113" s="169"/>
      <c r="D113" s="169"/>
      <c r="E113" s="108">
        <f>SUM($E$15:$E$111)/SUM($F$15:$F$111)</f>
        <v>1.015323385675013</v>
      </c>
    </row>
    <row r="114" spans="1:5" ht="12.75">
      <c r="A114" s="166" t="s">
        <v>24</v>
      </c>
      <c r="B114" s="166"/>
      <c r="C114" s="166"/>
      <c r="D114" s="166"/>
      <c r="E114" s="108">
        <f>($E$113-1)*100</f>
        <v>1.5323385675013013</v>
      </c>
    </row>
    <row r="115" spans="1:5" ht="12.75">
      <c r="A115" s="165" t="str">
        <f>CONCATENATE("Dne ",$A$1," měl čištěný panel o ",ROUND($E$114,4),"% větší výkon.")</f>
        <v>Dne 21.03.2005 měl čištěný panel o 1,5323% větší výkon.</v>
      </c>
      <c r="B115" s="165"/>
      <c r="C115" s="165"/>
      <c r="D115" s="165"/>
      <c r="E115" s="165"/>
    </row>
  </sheetData>
  <mergeCells count="22">
    <mergeCell ref="J13:J14"/>
    <mergeCell ref="AA1:AB1"/>
    <mergeCell ref="A1:D1"/>
    <mergeCell ref="X1:Z1"/>
    <mergeCell ref="A10:C10"/>
    <mergeCell ref="A7:C7"/>
    <mergeCell ref="A8:C8"/>
    <mergeCell ref="A2:C2"/>
    <mergeCell ref="A11:C11"/>
    <mergeCell ref="A6:C6"/>
    <mergeCell ref="A5:C5"/>
    <mergeCell ref="I13:I14"/>
    <mergeCell ref="A4:C4"/>
    <mergeCell ref="A3:C3"/>
    <mergeCell ref="G13:H13"/>
    <mergeCell ref="A115:E115"/>
    <mergeCell ref="A114:D114"/>
    <mergeCell ref="E13:E14"/>
    <mergeCell ref="A113:D113"/>
    <mergeCell ref="B13:C13"/>
    <mergeCell ref="D13:D14"/>
    <mergeCell ref="A9:C9"/>
  </mergeCells>
  <printOptions/>
  <pageMargins left="0.75" right="0.75" top="1" bottom="1" header="0.4921259845" footer="0.4921259845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2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5" bestFit="1" customWidth="1"/>
    <col min="2" max="2" width="6.57421875" style="0" bestFit="1" customWidth="1"/>
  </cols>
  <sheetData>
    <row r="1" spans="1:2" ht="12.75">
      <c r="A1" s="5" t="s">
        <v>5</v>
      </c>
      <c r="B1" s="4" t="s">
        <v>6</v>
      </c>
    </row>
    <row r="2" spans="1:2" ht="12.75">
      <c r="A2" s="8">
        <v>37987</v>
      </c>
      <c r="B2" s="6">
        <v>0.8208333333333417</v>
      </c>
    </row>
    <row r="3" spans="1:2" ht="12.75">
      <c r="A3" s="8">
        <v>37988</v>
      </c>
      <c r="B3" s="6">
        <v>0.9375</v>
      </c>
    </row>
    <row r="4" spans="1:2" ht="12.75">
      <c r="A4" s="8">
        <v>37989</v>
      </c>
      <c r="B4" s="6">
        <v>1.0541666666666583</v>
      </c>
    </row>
    <row r="5" spans="1:2" ht="12.75">
      <c r="A5" s="8">
        <v>37990</v>
      </c>
      <c r="B5" s="6">
        <v>1.1666666666666625</v>
      </c>
    </row>
    <row r="6" spans="1:2" ht="12.75">
      <c r="A6" s="8">
        <v>37991</v>
      </c>
      <c r="B6" s="6">
        <v>1.2833333333333208</v>
      </c>
    </row>
    <row r="7" spans="1:2" ht="12.75">
      <c r="A7" s="8">
        <v>37992</v>
      </c>
      <c r="B7" s="6">
        <v>1.391666666666671</v>
      </c>
    </row>
    <row r="8" spans="1:2" ht="12.75">
      <c r="A8" s="8">
        <v>37993</v>
      </c>
      <c r="B8" s="6">
        <v>1.5041666666666753</v>
      </c>
    </row>
    <row r="9" spans="1:2" ht="12.75">
      <c r="A9" s="8">
        <v>37994</v>
      </c>
      <c r="B9" s="6">
        <v>1.608333333333345</v>
      </c>
    </row>
    <row r="10" spans="1:2" ht="12.75">
      <c r="A10" s="8">
        <v>37995</v>
      </c>
      <c r="B10" s="6">
        <v>1.7166666666666686</v>
      </c>
    </row>
    <row r="11" spans="1:2" ht="12.75">
      <c r="A11" s="8">
        <v>37996</v>
      </c>
      <c r="B11" s="6">
        <v>1.8166666666666575</v>
      </c>
    </row>
    <row r="12" spans="1:2" ht="12.75">
      <c r="A12" s="8">
        <v>37997</v>
      </c>
      <c r="B12" s="6">
        <v>1.9166666666666732</v>
      </c>
    </row>
    <row r="13" spans="1:2" ht="12.75">
      <c r="A13" s="8">
        <v>37998</v>
      </c>
      <c r="B13" s="6">
        <v>2.016666666666662</v>
      </c>
    </row>
    <row r="14" spans="1:2" ht="12.75">
      <c r="A14" s="8">
        <v>37999</v>
      </c>
      <c r="B14" s="6">
        <v>2.1125</v>
      </c>
    </row>
    <row r="15" spans="1:2" ht="12.75">
      <c r="A15" s="8">
        <v>38000</v>
      </c>
      <c r="B15" s="6">
        <v>2.208333333333332</v>
      </c>
    </row>
    <row r="16" spans="1:2" ht="12.75">
      <c r="A16" s="8">
        <v>38001</v>
      </c>
      <c r="B16" s="6">
        <v>2.2958333333333325</v>
      </c>
    </row>
    <row r="17" spans="1:2" ht="12.75">
      <c r="A17" s="8">
        <v>38002</v>
      </c>
      <c r="B17" s="6">
        <v>2.3875000000000135</v>
      </c>
    </row>
    <row r="18" spans="1:2" ht="12.75">
      <c r="A18" s="8">
        <v>38003</v>
      </c>
      <c r="B18" s="6">
        <v>2.470833333333333</v>
      </c>
    </row>
    <row r="19" spans="1:2" ht="12.75">
      <c r="A19" s="8">
        <v>38004</v>
      </c>
      <c r="B19" s="6">
        <v>2.5541666666666796</v>
      </c>
    </row>
    <row r="20" spans="1:2" ht="12.75">
      <c r="A20" s="8">
        <v>38005</v>
      </c>
      <c r="B20" s="6">
        <v>2.6333333333333453</v>
      </c>
    </row>
    <row r="21" spans="1:2" ht="12.75">
      <c r="A21" s="8">
        <v>38006</v>
      </c>
      <c r="B21" s="6">
        <v>2.7083333333333304</v>
      </c>
    </row>
    <row r="22" spans="1:2" ht="12.75">
      <c r="A22" s="8">
        <v>38007</v>
      </c>
      <c r="B22" s="6">
        <v>2.783333333333342</v>
      </c>
    </row>
    <row r="23" spans="1:2" ht="12.75">
      <c r="A23" s="8">
        <v>38008</v>
      </c>
      <c r="B23" s="6">
        <v>2.854166666666673</v>
      </c>
    </row>
    <row r="24" spans="1:2" ht="12.75">
      <c r="A24" s="8">
        <v>38009</v>
      </c>
      <c r="B24" s="6">
        <v>2.9208333333333236</v>
      </c>
    </row>
    <row r="25" spans="1:2" ht="12.75">
      <c r="A25" s="8">
        <v>38010</v>
      </c>
      <c r="B25" s="6">
        <v>2.9875</v>
      </c>
    </row>
    <row r="26" spans="1:2" ht="12.75">
      <c r="A26" s="8">
        <v>38011</v>
      </c>
      <c r="B26" s="6">
        <v>3.045833333333343</v>
      </c>
    </row>
    <row r="27" spans="1:2" ht="12.75">
      <c r="A27" s="8">
        <v>38012</v>
      </c>
      <c r="B27" s="6">
        <v>3.104166666666659</v>
      </c>
    </row>
    <row r="28" spans="1:2" ht="12.75">
      <c r="A28" s="8">
        <v>38013</v>
      </c>
      <c r="B28" s="6">
        <v>3.158333333333321</v>
      </c>
    </row>
    <row r="29" spans="1:2" ht="12.75">
      <c r="A29" s="8">
        <v>38014</v>
      </c>
      <c r="B29" s="6">
        <v>3.2083333333333286</v>
      </c>
    </row>
    <row r="30" spans="1:2" ht="12.75">
      <c r="A30" s="8">
        <v>38015</v>
      </c>
      <c r="B30" s="6">
        <v>3.2541666666666558</v>
      </c>
    </row>
    <row r="31" spans="1:2" ht="12.75">
      <c r="A31" s="8">
        <v>38016</v>
      </c>
      <c r="B31" s="6">
        <v>3.3000000000000096</v>
      </c>
    </row>
    <row r="32" spans="1:2" ht="12.75">
      <c r="A32" s="8">
        <v>38017</v>
      </c>
      <c r="B32" s="6">
        <v>3.3375</v>
      </c>
    </row>
    <row r="33" spans="1:2" ht="12.75">
      <c r="A33" s="8">
        <v>38018</v>
      </c>
      <c r="B33" s="6">
        <v>3.3749999999999947</v>
      </c>
    </row>
    <row r="34" spans="1:2" ht="12.75">
      <c r="A34" s="8">
        <v>38019</v>
      </c>
      <c r="B34" s="6">
        <v>3.408333333333333</v>
      </c>
    </row>
    <row r="35" spans="1:2" ht="12.75">
      <c r="A35" s="8">
        <v>38020</v>
      </c>
      <c r="B35" s="6">
        <v>3.437499999999991</v>
      </c>
    </row>
    <row r="36" spans="1:2" ht="12.75">
      <c r="A36" s="8">
        <v>38021</v>
      </c>
      <c r="B36" s="6">
        <v>3.4666666666666757</v>
      </c>
    </row>
    <row r="37" spans="1:2" ht="12.75">
      <c r="A37" s="8">
        <v>38022</v>
      </c>
      <c r="B37" s="6">
        <v>3.4875</v>
      </c>
    </row>
    <row r="38" spans="1:2" ht="12.75">
      <c r="A38" s="8">
        <v>38023</v>
      </c>
      <c r="B38" s="6">
        <v>3.508333333333322</v>
      </c>
    </row>
    <row r="39" spans="1:2" ht="12.75">
      <c r="A39" s="8">
        <v>38024</v>
      </c>
      <c r="B39" s="6">
        <v>3.5249999999999915</v>
      </c>
    </row>
    <row r="40" spans="1:2" ht="12.75">
      <c r="A40" s="8">
        <v>38025</v>
      </c>
      <c r="B40" s="6">
        <v>3.5375000000000068</v>
      </c>
    </row>
    <row r="41" spans="1:2" ht="12.75">
      <c r="A41" s="8">
        <v>38026</v>
      </c>
      <c r="B41" s="6">
        <v>3.5458333333333414</v>
      </c>
    </row>
    <row r="42" spans="1:2" ht="12.75">
      <c r="A42" s="8">
        <v>38027</v>
      </c>
      <c r="B42" s="6">
        <v>3.554166666666676</v>
      </c>
    </row>
    <row r="43" spans="1:2" ht="12.75">
      <c r="A43" s="8">
        <v>38028</v>
      </c>
      <c r="B43" s="6">
        <v>3.554166666666676</v>
      </c>
    </row>
    <row r="44" spans="1:2" ht="12.75">
      <c r="A44" s="8">
        <v>38029</v>
      </c>
      <c r="B44" s="6">
        <v>3.554166666666676</v>
      </c>
    </row>
    <row r="45" spans="1:2" ht="12.75">
      <c r="A45" s="8">
        <v>38030</v>
      </c>
      <c r="B45" s="6">
        <v>3.554166666666676</v>
      </c>
    </row>
    <row r="46" spans="1:2" ht="12.75">
      <c r="A46" s="8">
        <v>38031</v>
      </c>
      <c r="B46" s="6">
        <v>3.5458333333333414</v>
      </c>
    </row>
    <row r="47" spans="1:2" ht="12.75">
      <c r="A47" s="8">
        <v>38032</v>
      </c>
      <c r="B47" s="6">
        <v>3.5375000000000068</v>
      </c>
    </row>
    <row r="48" spans="1:2" ht="12.75">
      <c r="A48" s="8">
        <v>38033</v>
      </c>
      <c r="B48" s="6">
        <v>3.5249999999999915</v>
      </c>
    </row>
    <row r="49" spans="1:2" ht="12.75">
      <c r="A49" s="8">
        <v>38034</v>
      </c>
      <c r="B49" s="6">
        <v>3.508333333333322</v>
      </c>
    </row>
    <row r="50" spans="1:2" ht="12.75">
      <c r="A50" s="8">
        <v>38035</v>
      </c>
      <c r="B50" s="6">
        <v>3.4916666666666796</v>
      </c>
    </row>
    <row r="51" spans="1:2" ht="12.75">
      <c r="A51" s="8">
        <v>38036</v>
      </c>
      <c r="B51" s="6">
        <v>3.4708333333333297</v>
      </c>
    </row>
    <row r="52" spans="1:2" ht="12.75">
      <c r="A52" s="8">
        <v>38037</v>
      </c>
      <c r="B52" s="6">
        <v>3.420833333333322</v>
      </c>
    </row>
    <row r="53" spans="1:2" ht="12.75">
      <c r="A53" s="8">
        <v>38038</v>
      </c>
      <c r="B53" s="6">
        <v>3.4500000000000064</v>
      </c>
    </row>
    <row r="54" spans="1:2" ht="12.75">
      <c r="A54" s="8">
        <v>38039</v>
      </c>
      <c r="B54" s="6">
        <v>3.391666666666664</v>
      </c>
    </row>
    <row r="55" spans="1:2" ht="12.75">
      <c r="A55" s="8">
        <v>38040</v>
      </c>
      <c r="B55" s="6">
        <v>3.362500000000006</v>
      </c>
    </row>
    <row r="56" spans="1:2" ht="12.75">
      <c r="A56" s="8">
        <v>38041</v>
      </c>
      <c r="B56" s="6">
        <v>3.3250000000000135</v>
      </c>
    </row>
    <row r="57" spans="1:2" ht="12.75">
      <c r="A57" s="8">
        <v>38042</v>
      </c>
      <c r="B57" s="6">
        <v>3.291666666666675</v>
      </c>
    </row>
    <row r="58" spans="1:2" ht="12.75">
      <c r="A58" s="8">
        <v>38043</v>
      </c>
      <c r="B58" s="6">
        <v>3.25</v>
      </c>
    </row>
    <row r="59" spans="1:2" ht="12.75">
      <c r="A59" s="8">
        <v>38044</v>
      </c>
      <c r="B59" s="6">
        <v>3.2083333333333286</v>
      </c>
    </row>
    <row r="60" spans="1:2" ht="12.75">
      <c r="A60" s="8">
        <v>38045</v>
      </c>
      <c r="B60" s="6">
        <v>3.1666666666666554</v>
      </c>
    </row>
    <row r="61" spans="1:2" ht="12.75">
      <c r="A61" s="8">
        <v>38046</v>
      </c>
      <c r="B61" s="6">
        <v>3.1166666666666742</v>
      </c>
    </row>
    <row r="62" spans="1:2" ht="12.75">
      <c r="A62" s="8">
        <v>38047</v>
      </c>
      <c r="B62" s="6">
        <v>3.0708333333333204</v>
      </c>
    </row>
    <row r="63" spans="1:2" ht="12.75">
      <c r="A63" s="8">
        <v>38048</v>
      </c>
      <c r="B63" s="6">
        <v>3.0208333333333393</v>
      </c>
    </row>
    <row r="64" spans="1:2" ht="12.75">
      <c r="A64" s="8">
        <v>38049</v>
      </c>
      <c r="B64" s="6">
        <v>2.9666666666666774</v>
      </c>
    </row>
    <row r="65" spans="1:2" ht="12.75">
      <c r="A65" s="8">
        <v>38050</v>
      </c>
      <c r="B65" s="6">
        <v>2.912499999999989</v>
      </c>
    </row>
    <row r="66" spans="1:2" ht="12.75">
      <c r="A66" s="8">
        <v>38051</v>
      </c>
      <c r="B66" s="6">
        <v>2.854166666666673</v>
      </c>
    </row>
    <row r="67" spans="1:2" ht="12.75">
      <c r="A67" s="8">
        <v>38052</v>
      </c>
      <c r="B67" s="6">
        <v>2.7958333333333307</v>
      </c>
    </row>
    <row r="68" spans="1:2" ht="12.75">
      <c r="A68" s="8">
        <v>38053</v>
      </c>
      <c r="B68" s="6">
        <v>2.7374999999999883</v>
      </c>
    </row>
    <row r="69" spans="1:2" ht="12.75">
      <c r="A69" s="8">
        <v>38054</v>
      </c>
      <c r="B69" s="6">
        <v>2.674999999999992</v>
      </c>
    </row>
    <row r="70" spans="1:2" ht="12.75">
      <c r="A70" s="8">
        <v>38055</v>
      </c>
      <c r="B70" s="6">
        <v>2.6125</v>
      </c>
    </row>
    <row r="71" spans="1:2" ht="12.75">
      <c r="A71" s="8">
        <v>38056</v>
      </c>
      <c r="B71" s="6">
        <v>2.545833333333345</v>
      </c>
    </row>
    <row r="72" spans="1:2" ht="12.75">
      <c r="A72" s="8">
        <v>38057</v>
      </c>
      <c r="B72" s="6">
        <v>2.479166666666668</v>
      </c>
    </row>
    <row r="73" spans="1:2" ht="12.75">
      <c r="A73" s="8">
        <v>38058</v>
      </c>
      <c r="B73" s="6">
        <v>2.4124999999999908</v>
      </c>
    </row>
    <row r="74" spans="1:2" ht="12.75">
      <c r="A74" s="8">
        <v>38059</v>
      </c>
      <c r="B74" s="6">
        <v>2.3458333333333403</v>
      </c>
    </row>
    <row r="75" spans="1:2" ht="12.75">
      <c r="A75" s="8">
        <v>38060</v>
      </c>
      <c r="B75" s="6">
        <v>2.2750000000000092</v>
      </c>
    </row>
    <row r="76" spans="1:2" ht="12.75">
      <c r="A76" s="8">
        <v>38061</v>
      </c>
      <c r="B76" s="6">
        <v>2.208333333333332</v>
      </c>
    </row>
    <row r="77" spans="1:2" ht="12.75">
      <c r="A77" s="8">
        <v>38062</v>
      </c>
      <c r="B77" s="6">
        <v>2.1375</v>
      </c>
    </row>
    <row r="78" spans="1:2" ht="12.75">
      <c r="A78" s="8">
        <v>38063</v>
      </c>
      <c r="B78" s="6">
        <v>2.0624999999999893</v>
      </c>
    </row>
    <row r="79" spans="1:2" ht="12.75">
      <c r="A79" s="8">
        <v>38064</v>
      </c>
      <c r="B79" s="6">
        <v>1.9916666666666583</v>
      </c>
    </row>
    <row r="80" spans="1:2" ht="12.75">
      <c r="A80" s="8">
        <v>38065</v>
      </c>
      <c r="B80" s="6">
        <v>1.9166666666666732</v>
      </c>
    </row>
    <row r="81" spans="1:2" ht="12.75">
      <c r="A81" s="8">
        <v>38066</v>
      </c>
      <c r="B81" s="6">
        <v>1.845833333333342</v>
      </c>
    </row>
    <row r="82" spans="1:2" ht="12.75">
      <c r="A82" s="8">
        <v>38067</v>
      </c>
      <c r="B82" s="6">
        <v>1.7708333333333304</v>
      </c>
    </row>
    <row r="83" spans="1:2" ht="12.75">
      <c r="A83" s="8">
        <v>38068</v>
      </c>
      <c r="B83" s="6">
        <v>1.6958333333333453</v>
      </c>
    </row>
    <row r="84" spans="1:2" ht="12.75">
      <c r="A84" s="8">
        <v>38069</v>
      </c>
      <c r="B84" s="6">
        <v>1.6208333333333336</v>
      </c>
    </row>
    <row r="85" spans="1:2" ht="12.75">
      <c r="A85" s="8">
        <v>38070</v>
      </c>
      <c r="B85" s="6">
        <v>1.5458333333333218</v>
      </c>
    </row>
    <row r="86" spans="1:2" ht="12.75">
      <c r="A86" s="8">
        <v>38071</v>
      </c>
      <c r="B86" s="6">
        <v>1.4708333333333368</v>
      </c>
    </row>
    <row r="87" spans="1:2" ht="12.75">
      <c r="A87" s="8">
        <v>38072</v>
      </c>
      <c r="B87" s="6">
        <v>1.395833333333325</v>
      </c>
    </row>
    <row r="88" spans="1:2" ht="12.75">
      <c r="A88" s="8">
        <v>38073</v>
      </c>
      <c r="B88" s="6">
        <v>1.32083333333334</v>
      </c>
    </row>
    <row r="89" spans="1:2" ht="12.75">
      <c r="A89" s="8">
        <v>38074</v>
      </c>
      <c r="B89" s="6">
        <v>1.2458333333333282</v>
      </c>
    </row>
    <row r="90" spans="1:2" ht="12.75">
      <c r="A90" s="8">
        <v>38075</v>
      </c>
      <c r="B90" s="6">
        <v>1.1666666666666625</v>
      </c>
    </row>
    <row r="91" spans="1:2" ht="12.75">
      <c r="A91" s="8">
        <v>38076</v>
      </c>
      <c r="B91" s="6">
        <v>1.0916666666666774</v>
      </c>
    </row>
    <row r="92" spans="1:2" ht="12.75">
      <c r="A92" s="8">
        <v>38077</v>
      </c>
      <c r="B92" s="6">
        <v>1.0166666666666657</v>
      </c>
    </row>
    <row r="93" spans="1:2" ht="12.75">
      <c r="A93" s="8">
        <v>38078</v>
      </c>
      <c r="B93" s="6">
        <v>0.9458333333333346</v>
      </c>
    </row>
    <row r="94" spans="1:2" ht="12.75">
      <c r="A94" s="8">
        <v>38079</v>
      </c>
      <c r="B94" s="6">
        <v>0.8708333333333229</v>
      </c>
    </row>
    <row r="95" spans="1:2" ht="12.75">
      <c r="A95" s="8">
        <v>38080</v>
      </c>
      <c r="B95" s="6">
        <v>0.7958333333333378</v>
      </c>
    </row>
    <row r="96" spans="1:2" ht="12.75">
      <c r="A96" s="8">
        <v>38081</v>
      </c>
      <c r="B96" s="6">
        <v>0.7250000000000068</v>
      </c>
    </row>
    <row r="97" spans="1:2" ht="12.75">
      <c r="A97" s="8">
        <v>38082</v>
      </c>
      <c r="B97" s="6">
        <v>0.649999999999995</v>
      </c>
    </row>
    <row r="98" spans="1:2" ht="12.75">
      <c r="A98" s="8">
        <v>38083</v>
      </c>
      <c r="B98" s="6">
        <v>0.5791666666666639</v>
      </c>
    </row>
    <row r="99" spans="1:2" ht="12.75">
      <c r="A99" s="8">
        <v>38084</v>
      </c>
      <c r="B99" s="6">
        <v>0.5083333333333329</v>
      </c>
    </row>
    <row r="100" spans="1:2" ht="12.75">
      <c r="A100" s="8">
        <v>38085</v>
      </c>
      <c r="B100" s="6">
        <v>0.4375000000000018</v>
      </c>
    </row>
    <row r="101" spans="1:2" ht="12.75">
      <c r="A101" s="8">
        <v>38086</v>
      </c>
      <c r="B101" s="6">
        <v>0.3708333333333247</v>
      </c>
    </row>
    <row r="102" spans="1:2" ht="12.75">
      <c r="A102" s="8">
        <v>38087</v>
      </c>
      <c r="B102" s="6">
        <v>0.30416666666667425</v>
      </c>
    </row>
    <row r="103" spans="1:2" ht="12.75">
      <c r="A103" s="8">
        <v>38088</v>
      </c>
      <c r="B103" s="6">
        <v>0.23749999999999716</v>
      </c>
    </row>
    <row r="104" spans="1:2" ht="12.75">
      <c r="A104" s="8">
        <v>38089</v>
      </c>
      <c r="B104" s="6">
        <v>0.17083333333332007</v>
      </c>
    </row>
    <row r="105" spans="1:2" ht="12.75">
      <c r="A105" s="8">
        <v>38090</v>
      </c>
      <c r="B105" s="6">
        <v>0.10833333333332362</v>
      </c>
    </row>
    <row r="106" spans="1:2" ht="12.75">
      <c r="A106" s="8">
        <v>38091</v>
      </c>
      <c r="B106" s="6">
        <v>0.045833333333327175</v>
      </c>
    </row>
    <row r="107" spans="1:2" ht="12.75">
      <c r="A107" s="8">
        <v>38092</v>
      </c>
      <c r="B107" s="6">
        <v>-0.012499999999988631</v>
      </c>
    </row>
    <row r="108" spans="1:2" ht="12.75">
      <c r="A108" s="8">
        <v>38093</v>
      </c>
      <c r="B108" s="6">
        <v>-0.07083333333333108</v>
      </c>
    </row>
    <row r="109" spans="1:2" ht="12.75">
      <c r="A109" s="8">
        <v>38094</v>
      </c>
      <c r="B109" s="6">
        <v>-0.12916666666667354</v>
      </c>
    </row>
    <row r="110" spans="1:2" ht="12.75">
      <c r="A110" s="8">
        <v>38095</v>
      </c>
      <c r="B110" s="6">
        <v>-0.18333333333333535</v>
      </c>
    </row>
    <row r="111" spans="1:2" ht="12.75">
      <c r="A111" s="8">
        <v>38096</v>
      </c>
      <c r="B111" s="6">
        <v>-0.23749999999999716</v>
      </c>
    </row>
    <row r="112" spans="1:2" ht="12.75">
      <c r="A112" s="8">
        <v>38097</v>
      </c>
      <c r="B112" s="6">
        <v>-0.29166666666665897</v>
      </c>
    </row>
    <row r="113" spans="1:2" ht="12.75">
      <c r="A113" s="8">
        <v>38098</v>
      </c>
      <c r="B113" s="6">
        <v>-0.3416666666666668</v>
      </c>
    </row>
    <row r="114" spans="1:2" ht="12.75">
      <c r="A114" s="8">
        <v>38099</v>
      </c>
      <c r="B114" s="6">
        <v>-0.3916666666666746</v>
      </c>
    </row>
    <row r="115" spans="1:2" ht="12.75">
      <c r="A115" s="8">
        <v>38100</v>
      </c>
      <c r="B115" s="6">
        <v>-0.4375000000000018</v>
      </c>
    </row>
    <row r="116" spans="1:2" ht="12.75">
      <c r="A116" s="8">
        <v>38101</v>
      </c>
      <c r="B116" s="6">
        <v>-0.48333333333332895</v>
      </c>
    </row>
    <row r="117" spans="1:2" ht="12.75">
      <c r="A117" s="8">
        <v>38102</v>
      </c>
      <c r="B117" s="6">
        <v>-0.5250000000000021</v>
      </c>
    </row>
    <row r="118" spans="1:2" ht="12.75">
      <c r="A118" s="8">
        <v>38103</v>
      </c>
      <c r="B118" s="6">
        <v>-0.5666666666666753</v>
      </c>
    </row>
    <row r="119" spans="1:2" ht="12.75">
      <c r="A119" s="8">
        <v>38104</v>
      </c>
      <c r="B119" s="6">
        <v>-0.6041666666666679</v>
      </c>
    </row>
    <row r="120" spans="1:2" ht="12.75">
      <c r="A120" s="8">
        <v>38105</v>
      </c>
      <c r="B120" s="6">
        <v>-0.6416666666666604</v>
      </c>
    </row>
    <row r="121" spans="1:2" ht="12.75">
      <c r="A121" s="8">
        <v>38106</v>
      </c>
      <c r="B121" s="6">
        <v>-0.6749999999999989</v>
      </c>
    </row>
    <row r="122" spans="1:2" ht="12.75">
      <c r="A122" s="8">
        <v>38107</v>
      </c>
      <c r="B122" s="6">
        <v>-0.7083333333333375</v>
      </c>
    </row>
    <row r="123" spans="1:2" ht="12.75">
      <c r="A123" s="8">
        <v>38108</v>
      </c>
      <c r="B123" s="6">
        <v>-0.7374999999999954</v>
      </c>
    </row>
    <row r="124" spans="1:2" ht="12.75">
      <c r="A124" s="8">
        <v>38109</v>
      </c>
      <c r="B124" s="6">
        <v>-0.7666666666666799</v>
      </c>
    </row>
    <row r="125" spans="1:2" ht="12.75">
      <c r="A125" s="8">
        <v>38110</v>
      </c>
      <c r="B125" s="6">
        <v>-0.7916666666666572</v>
      </c>
    </row>
    <row r="126" spans="1:2" ht="12.75">
      <c r="A126" s="8">
        <v>38111</v>
      </c>
      <c r="B126" s="6">
        <v>-0.8166666666666611</v>
      </c>
    </row>
    <row r="127" spans="1:2" ht="12.75">
      <c r="A127" s="8">
        <v>38112</v>
      </c>
      <c r="B127" s="6">
        <v>-0.837500000000011</v>
      </c>
    </row>
    <row r="128" spans="1:2" ht="12.75">
      <c r="A128" s="8">
        <v>38113</v>
      </c>
      <c r="B128" s="6">
        <v>-0.8583333333333343</v>
      </c>
    </row>
    <row r="129" spans="1:2" ht="12.75">
      <c r="A129" s="8">
        <v>38114</v>
      </c>
      <c r="B129" s="6">
        <v>-0.8750000000000036</v>
      </c>
    </row>
    <row r="130" spans="1:2" ht="12.75">
      <c r="A130" s="8">
        <v>38115</v>
      </c>
      <c r="B130" s="6">
        <v>-0.8874999999999922</v>
      </c>
    </row>
    <row r="131" spans="1:2" ht="12.75">
      <c r="A131" s="8">
        <v>38116</v>
      </c>
      <c r="B131" s="6">
        <v>-0.9000000000000075</v>
      </c>
    </row>
    <row r="132" spans="1:2" ht="12.75">
      <c r="A132" s="8">
        <v>38117</v>
      </c>
      <c r="B132" s="6">
        <v>-0.9083333333333421</v>
      </c>
    </row>
    <row r="133" spans="1:2" ht="12.75">
      <c r="A133" s="8">
        <v>38118</v>
      </c>
      <c r="B133" s="6">
        <v>-0.9166666666666767</v>
      </c>
    </row>
    <row r="134" spans="1:2" ht="12.75">
      <c r="A134" s="8">
        <v>38119</v>
      </c>
      <c r="B134" s="6">
        <v>-0.9208333333333307</v>
      </c>
    </row>
    <row r="135" spans="1:2" ht="12.75">
      <c r="A135" s="8">
        <v>38120</v>
      </c>
      <c r="B135" s="6">
        <v>-0.9250000000000114</v>
      </c>
    </row>
    <row r="136" spans="1:2" ht="12.75">
      <c r="A136" s="8">
        <v>38121</v>
      </c>
      <c r="B136" s="6">
        <v>-0.9208333333333307</v>
      </c>
    </row>
    <row r="137" spans="1:2" ht="12.75">
      <c r="A137" s="8">
        <v>38122</v>
      </c>
      <c r="B137" s="6">
        <v>-0.9208333333333307</v>
      </c>
    </row>
    <row r="138" spans="1:2" ht="12.75">
      <c r="A138" s="8">
        <v>38123</v>
      </c>
      <c r="B138" s="6">
        <v>-0.9124999999999961</v>
      </c>
    </row>
    <row r="139" spans="1:2" ht="12.75">
      <c r="A139" s="8">
        <v>38124</v>
      </c>
      <c r="B139" s="6">
        <v>-0.9083333333333421</v>
      </c>
    </row>
    <row r="140" spans="1:2" ht="12.75">
      <c r="A140" s="8">
        <v>38125</v>
      </c>
      <c r="B140" s="6">
        <v>-0.8958333333333268</v>
      </c>
    </row>
    <row r="141" spans="1:2" ht="12.75">
      <c r="A141" s="8">
        <v>38126</v>
      </c>
      <c r="B141" s="6">
        <v>-0.8833333333333382</v>
      </c>
    </row>
    <row r="142" spans="1:2" ht="12.75">
      <c r="A142" s="8">
        <v>38127</v>
      </c>
      <c r="B142" s="6">
        <v>-0.8708333333333229</v>
      </c>
    </row>
    <row r="143" spans="1:2" ht="12.75">
      <c r="A143" s="8">
        <v>38128</v>
      </c>
      <c r="B143" s="6">
        <v>-0.8541666666666536</v>
      </c>
    </row>
    <row r="144" spans="1:2" ht="12.75">
      <c r="A144" s="8">
        <v>38129</v>
      </c>
      <c r="B144" s="6">
        <v>-0.8333333333333304</v>
      </c>
    </row>
    <row r="145" spans="1:2" ht="12.75">
      <c r="A145" s="8">
        <v>38130</v>
      </c>
      <c r="B145" s="6">
        <v>-0.8125000000000071</v>
      </c>
    </row>
    <row r="146" spans="1:2" ht="12.75">
      <c r="A146" s="8">
        <v>38131</v>
      </c>
      <c r="B146" s="6">
        <v>-0.7916666666666572</v>
      </c>
    </row>
    <row r="147" spans="1:2" ht="12.75">
      <c r="A147" s="8">
        <v>38132</v>
      </c>
      <c r="B147" s="6">
        <v>-0.7666666666666799</v>
      </c>
    </row>
    <row r="148" spans="1:2" ht="12.75">
      <c r="A148" s="8">
        <v>38133</v>
      </c>
      <c r="B148" s="6">
        <v>-0.7374999999999954</v>
      </c>
    </row>
    <row r="149" spans="1:2" ht="12.75">
      <c r="A149" s="8">
        <v>38134</v>
      </c>
      <c r="B149" s="6">
        <v>-0.7083333333333375</v>
      </c>
    </row>
    <row r="150" spans="1:2" ht="12.75">
      <c r="A150" s="8">
        <v>38135</v>
      </c>
      <c r="B150" s="6">
        <v>-0.6791666666666796</v>
      </c>
    </row>
    <row r="151" spans="1:2" ht="12.75">
      <c r="A151" s="8">
        <v>38136</v>
      </c>
      <c r="B151" s="6">
        <v>-0.645833333333341</v>
      </c>
    </row>
    <row r="152" spans="1:2" ht="12.75">
      <c r="A152" s="8">
        <v>38137</v>
      </c>
      <c r="B152" s="6">
        <v>-0.6125000000000025</v>
      </c>
    </row>
    <row r="153" spans="1:2" ht="12.75">
      <c r="A153" s="8">
        <v>38138</v>
      </c>
      <c r="B153" s="6">
        <v>-0.57500000000001</v>
      </c>
    </row>
    <row r="154" spans="1:2" ht="12.75">
      <c r="A154" s="8">
        <v>38139</v>
      </c>
      <c r="B154" s="6">
        <v>-0.5374999999999908</v>
      </c>
    </row>
    <row r="155" spans="1:2" ht="12.75">
      <c r="A155" s="8">
        <v>38140</v>
      </c>
      <c r="B155" s="6">
        <v>-0.45416666666667105</v>
      </c>
    </row>
    <row r="156" spans="1:2" ht="12.75">
      <c r="A156" s="8">
        <v>38141</v>
      </c>
      <c r="B156" s="6">
        <v>-0.45833333333332504</v>
      </c>
    </row>
    <row r="157" spans="1:2" ht="12.75">
      <c r="A157" s="8">
        <v>38142</v>
      </c>
      <c r="B157" s="6">
        <v>-0.41249999999999787</v>
      </c>
    </row>
    <row r="158" spans="1:2" ht="12.75">
      <c r="A158" s="8">
        <v>38143</v>
      </c>
      <c r="B158" s="6">
        <v>-0.3708333333333247</v>
      </c>
    </row>
    <row r="159" spans="1:2" ht="12.75">
      <c r="A159" s="8">
        <v>38144</v>
      </c>
      <c r="B159" s="6">
        <v>-0.3249999999999975</v>
      </c>
    </row>
    <row r="160" spans="1:2" ht="12.75">
      <c r="A160" s="8">
        <v>38145</v>
      </c>
      <c r="B160" s="6">
        <v>-0.27916666666667034</v>
      </c>
    </row>
    <row r="161" spans="1:2" ht="12.75">
      <c r="A161" s="8">
        <v>38146</v>
      </c>
      <c r="B161" s="6">
        <v>-0.23333333333334316</v>
      </c>
    </row>
    <row r="162" spans="1:2" ht="12.75">
      <c r="A162" s="8">
        <v>38147</v>
      </c>
      <c r="B162" s="6">
        <v>-0.18333333333333535</v>
      </c>
    </row>
    <row r="163" spans="1:2" ht="12.75">
      <c r="A163" s="8">
        <v>38148</v>
      </c>
      <c r="B163" s="6">
        <v>-0.13333333333332753</v>
      </c>
    </row>
    <row r="164" spans="1:2" ht="12.75">
      <c r="A164" s="8">
        <v>38149</v>
      </c>
      <c r="B164" s="6">
        <v>-0.08333333333334636</v>
      </c>
    </row>
    <row r="165" spans="1:2" ht="12.75">
      <c r="A165" s="8">
        <v>38150</v>
      </c>
      <c r="B165" s="6">
        <v>-0.029166666666657903</v>
      </c>
    </row>
    <row r="166" spans="1:2" ht="12.75">
      <c r="A166" s="8">
        <v>38151</v>
      </c>
      <c r="B166" s="6">
        <v>0.020833333333323267</v>
      </c>
    </row>
    <row r="167" spans="1:2" ht="12.75">
      <c r="A167" s="8">
        <v>38152</v>
      </c>
      <c r="B167" s="6">
        <v>0.07500000000001172</v>
      </c>
    </row>
    <row r="168" spans="1:2" ht="12.75">
      <c r="A168" s="8">
        <v>38153</v>
      </c>
      <c r="B168" s="6">
        <v>0.12916666666667354</v>
      </c>
    </row>
    <row r="169" spans="1:2" ht="12.75">
      <c r="A169" s="8">
        <v>38154</v>
      </c>
      <c r="B169" s="6">
        <v>0.18333333333333535</v>
      </c>
    </row>
    <row r="170" spans="1:2" ht="12.75">
      <c r="A170" s="8">
        <v>38155</v>
      </c>
      <c r="B170" s="6">
        <v>0.23749999999999716</v>
      </c>
    </row>
    <row r="171" spans="1:2" ht="12.75">
      <c r="A171" s="8">
        <v>38156</v>
      </c>
      <c r="B171" s="6">
        <v>0.29166666666665897</v>
      </c>
    </row>
    <row r="172" spans="1:2" ht="12.75">
      <c r="A172" s="8">
        <v>38157</v>
      </c>
      <c r="B172" s="6">
        <v>0.3458333333333208</v>
      </c>
    </row>
    <row r="173" spans="1:2" ht="12.75">
      <c r="A173" s="8">
        <v>38158</v>
      </c>
      <c r="B173" s="6">
        <v>0.40000000000000924</v>
      </c>
    </row>
    <row r="174" spans="1:2" ht="12.75">
      <c r="A174" s="8">
        <v>38159</v>
      </c>
      <c r="B174" s="6">
        <v>0.45416666666667105</v>
      </c>
    </row>
    <row r="175" spans="1:2" ht="12.75">
      <c r="A175" s="8">
        <v>38160</v>
      </c>
      <c r="B175" s="6">
        <v>0.5083333333333329</v>
      </c>
    </row>
    <row r="176" spans="1:2" ht="12.75">
      <c r="A176" s="8">
        <v>38161</v>
      </c>
      <c r="B176" s="6">
        <v>0.5624999999999947</v>
      </c>
    </row>
    <row r="177" spans="1:2" ht="12.75">
      <c r="A177" s="8">
        <v>38162</v>
      </c>
      <c r="B177" s="6">
        <v>0.6166666666666565</v>
      </c>
    </row>
    <row r="178" spans="1:2" ht="12.75">
      <c r="A178" s="8">
        <v>38163</v>
      </c>
      <c r="B178" s="6">
        <v>0.6708333333333449</v>
      </c>
    </row>
    <row r="179" spans="1:2" ht="12.75">
      <c r="A179" s="8">
        <v>38164</v>
      </c>
      <c r="B179" s="6">
        <v>0.7250000000000068</v>
      </c>
    </row>
    <row r="180" spans="1:2" ht="12.75">
      <c r="A180" s="8">
        <v>38165</v>
      </c>
      <c r="B180" s="6">
        <v>0.7749999999999879</v>
      </c>
    </row>
    <row r="181" spans="1:2" ht="12.75">
      <c r="A181" s="8">
        <v>38166</v>
      </c>
      <c r="B181" s="6">
        <v>0.8249999999999957</v>
      </c>
    </row>
    <row r="182" spans="1:2" ht="12.75">
      <c r="A182" s="8">
        <v>38167</v>
      </c>
      <c r="B182" s="6">
        <v>0.8750000000000036</v>
      </c>
    </row>
    <row r="183" spans="1:2" ht="12.75">
      <c r="A183" s="8">
        <v>38168</v>
      </c>
      <c r="B183" s="6">
        <v>0.9250000000000114</v>
      </c>
    </row>
    <row r="184" spans="1:2" ht="12.75">
      <c r="A184" s="8">
        <v>38169</v>
      </c>
      <c r="B184" s="6">
        <v>0.9749999999999925</v>
      </c>
    </row>
    <row r="185" spans="1:2" ht="12.75">
      <c r="A185" s="8">
        <v>38170</v>
      </c>
      <c r="B185" s="6">
        <v>1.0208333333333464</v>
      </c>
    </row>
    <row r="186" spans="1:2" ht="12.75">
      <c r="A186" s="8">
        <v>38171</v>
      </c>
      <c r="B186" s="6">
        <v>1.0666666666666735</v>
      </c>
    </row>
    <row r="187" spans="1:2" ht="12.75">
      <c r="A187" s="8">
        <v>38172</v>
      </c>
      <c r="B187" s="6">
        <v>1.10833333333332</v>
      </c>
    </row>
    <row r="188" spans="1:2" ht="12.75">
      <c r="A188" s="8">
        <v>38173</v>
      </c>
      <c r="B188" s="6">
        <v>1.154166666666674</v>
      </c>
    </row>
    <row r="189" spans="1:2" ht="12.75">
      <c r="A189" s="8">
        <v>38174</v>
      </c>
      <c r="B189" s="6">
        <v>1.1958333333333204</v>
      </c>
    </row>
    <row r="190" spans="1:2" ht="12.75">
      <c r="A190" s="8">
        <v>38175</v>
      </c>
      <c r="B190" s="6">
        <v>1.2333333333333396</v>
      </c>
    </row>
    <row r="191" spans="1:2" ht="12.75">
      <c r="A191" s="8">
        <v>38176</v>
      </c>
      <c r="B191" s="6">
        <v>1.2708333333333321</v>
      </c>
    </row>
    <row r="192" spans="1:2" ht="12.75">
      <c r="A192" s="8">
        <v>38177</v>
      </c>
      <c r="B192" s="6">
        <v>1.3083333333333247</v>
      </c>
    </row>
    <row r="193" spans="1:2" ht="12.75">
      <c r="A193" s="8">
        <v>38178</v>
      </c>
      <c r="B193" s="6">
        <v>1.3458333333333439</v>
      </c>
    </row>
    <row r="194" spans="1:2" ht="12.75">
      <c r="A194" s="8">
        <v>38179</v>
      </c>
      <c r="B194" s="6">
        <v>1.3791666666666558</v>
      </c>
    </row>
    <row r="195" spans="1:2" ht="12.75">
      <c r="A195" s="8">
        <v>38180</v>
      </c>
      <c r="B195" s="6">
        <v>1.4083333333333403</v>
      </c>
    </row>
    <row r="196" spans="1:2" ht="12.75">
      <c r="A196" s="8">
        <v>38181</v>
      </c>
      <c r="B196" s="6">
        <v>1.4416666666666789</v>
      </c>
    </row>
    <row r="197" spans="1:2" ht="12.75">
      <c r="A197" s="8">
        <v>38182</v>
      </c>
      <c r="B197" s="6">
        <v>1.4666666666666561</v>
      </c>
    </row>
    <row r="198" spans="1:2" ht="12.75">
      <c r="A198" s="8">
        <v>38183</v>
      </c>
      <c r="B198" s="6">
        <v>1.49166666666666</v>
      </c>
    </row>
    <row r="199" spans="1:2" ht="12.75">
      <c r="A199" s="8">
        <v>38184</v>
      </c>
      <c r="B199" s="6">
        <v>1.516666666666664</v>
      </c>
    </row>
    <row r="200" spans="1:2" ht="12.75">
      <c r="A200" s="8">
        <v>38185</v>
      </c>
      <c r="B200" s="6">
        <v>1.5374999999999872</v>
      </c>
    </row>
    <row r="201" spans="1:2" ht="12.75">
      <c r="A201" s="8">
        <v>38186</v>
      </c>
      <c r="B201" s="6">
        <v>1.5583333333333371</v>
      </c>
    </row>
    <row r="202" spans="1:2" ht="12.75">
      <c r="A202" s="8">
        <v>38187</v>
      </c>
      <c r="B202" s="6">
        <v>1.5750000000000064</v>
      </c>
    </row>
    <row r="203" spans="1:2" ht="12.75">
      <c r="A203" s="8">
        <v>38188</v>
      </c>
      <c r="B203" s="6">
        <v>1.5916666666666757</v>
      </c>
    </row>
    <row r="204" spans="1:2" ht="12.75">
      <c r="A204" s="8">
        <v>38189</v>
      </c>
      <c r="B204" s="6">
        <v>1.6000000000000103</v>
      </c>
    </row>
    <row r="205" spans="1:2" ht="12.75">
      <c r="A205" s="8">
        <v>38190</v>
      </c>
      <c r="B205" s="6">
        <v>1.6125</v>
      </c>
    </row>
    <row r="206" spans="1:2" ht="12.75">
      <c r="A206" s="8">
        <v>38191</v>
      </c>
      <c r="B206" s="6">
        <v>1.6208333333333336</v>
      </c>
    </row>
    <row r="207" spans="1:2" ht="12.75">
      <c r="A207" s="8">
        <v>38192</v>
      </c>
      <c r="B207" s="6">
        <v>1.6249999999999876</v>
      </c>
    </row>
    <row r="208" spans="1:2" ht="12.75">
      <c r="A208" s="8">
        <v>38193</v>
      </c>
      <c r="B208" s="6">
        <v>1.6249999999999876</v>
      </c>
    </row>
    <row r="209" spans="1:2" ht="12.75">
      <c r="A209" s="8">
        <v>38194</v>
      </c>
      <c r="B209" s="6">
        <v>1.6249999999999876</v>
      </c>
    </row>
    <row r="210" spans="1:2" ht="12.75">
      <c r="A210" s="8">
        <v>38195</v>
      </c>
      <c r="B210" s="6">
        <v>1.6249999999999876</v>
      </c>
    </row>
    <row r="211" spans="1:2" ht="12.75">
      <c r="A211" s="8">
        <v>38196</v>
      </c>
      <c r="B211" s="6">
        <v>1.6166666666666796</v>
      </c>
    </row>
    <row r="212" spans="1:2" ht="12.75">
      <c r="A212" s="8">
        <v>38197</v>
      </c>
      <c r="B212" s="6">
        <v>1.608333333333345</v>
      </c>
    </row>
    <row r="213" spans="1:2" ht="12.75">
      <c r="A213" s="8">
        <v>38198</v>
      </c>
      <c r="B213" s="6">
        <v>1.6000000000000103</v>
      </c>
    </row>
    <row r="214" spans="1:2" ht="12.75">
      <c r="A214" s="8">
        <v>38199</v>
      </c>
      <c r="B214" s="6">
        <v>1.587499999999995</v>
      </c>
    </row>
    <row r="215" spans="1:2" ht="12.75">
      <c r="A215" s="8">
        <v>38200</v>
      </c>
      <c r="B215" s="6">
        <v>1.5708333333333258</v>
      </c>
    </row>
    <row r="216" spans="1:2" ht="12.75">
      <c r="A216" s="8">
        <v>38201</v>
      </c>
      <c r="B216" s="6">
        <v>1.55</v>
      </c>
    </row>
    <row r="217" spans="1:2" ht="12.75">
      <c r="A217" s="8">
        <v>38202</v>
      </c>
      <c r="B217" s="6">
        <v>1.5333333333333332</v>
      </c>
    </row>
    <row r="218" spans="1:2" ht="12.75">
      <c r="A218" s="8">
        <v>38203</v>
      </c>
      <c r="B218" s="6">
        <v>1.5083333333333293</v>
      </c>
    </row>
    <row r="219" spans="1:2" ht="12.75">
      <c r="A219" s="8">
        <v>38204</v>
      </c>
      <c r="B219" s="6">
        <v>1.4833333333333254</v>
      </c>
    </row>
    <row r="220" spans="1:2" ht="12.75">
      <c r="A220" s="8">
        <v>38205</v>
      </c>
      <c r="B220" s="6">
        <v>1.4541666666666675</v>
      </c>
    </row>
    <row r="221" spans="1:2" ht="12.75">
      <c r="A221" s="8">
        <v>38206</v>
      </c>
      <c r="B221" s="6">
        <v>1.4250000000000096</v>
      </c>
    </row>
    <row r="222" spans="1:2" ht="12.75">
      <c r="A222" s="8">
        <v>38207</v>
      </c>
      <c r="B222" s="6">
        <v>1.391666666666671</v>
      </c>
    </row>
    <row r="223" spans="1:2" ht="12.75">
      <c r="A223" s="8">
        <v>38208</v>
      </c>
      <c r="B223" s="6">
        <v>1.3583333333333325</v>
      </c>
    </row>
    <row r="224" spans="1:2" ht="12.75">
      <c r="A224" s="8">
        <v>38209</v>
      </c>
      <c r="B224" s="6">
        <v>1.32083333333334</v>
      </c>
    </row>
    <row r="225" spans="1:2" ht="12.75">
      <c r="A225" s="8">
        <v>38210</v>
      </c>
      <c r="B225" s="6">
        <v>1.2791666666666668</v>
      </c>
    </row>
    <row r="226" spans="1:2" ht="12.75">
      <c r="A226" s="8">
        <v>38211</v>
      </c>
      <c r="B226" s="6">
        <v>1.2374999999999936</v>
      </c>
    </row>
    <row r="227" spans="1:2" ht="12.75">
      <c r="A227" s="8">
        <v>38212</v>
      </c>
      <c r="B227" s="6">
        <v>1.1916666666666664</v>
      </c>
    </row>
    <row r="228" spans="1:2" ht="12.75">
      <c r="A228" s="8">
        <v>38213</v>
      </c>
      <c r="B228" s="6">
        <v>1.1458333333333393</v>
      </c>
    </row>
    <row r="229" spans="1:2" ht="12.75">
      <c r="A229" s="8">
        <v>38214</v>
      </c>
      <c r="B229" s="6">
        <v>1.0958333333333314</v>
      </c>
    </row>
    <row r="230" spans="1:2" ht="12.75">
      <c r="A230" s="8">
        <v>38215</v>
      </c>
      <c r="B230" s="6">
        <v>1.0458333333333236</v>
      </c>
    </row>
    <row r="231" spans="1:2" ht="12.75">
      <c r="A231" s="8">
        <v>38216</v>
      </c>
      <c r="B231" s="6">
        <v>0.9916666666666618</v>
      </c>
    </row>
    <row r="232" spans="1:2" ht="12.75">
      <c r="A232" s="8">
        <v>38217</v>
      </c>
      <c r="B232" s="6">
        <v>0.9375</v>
      </c>
    </row>
    <row r="233" spans="1:2" ht="12.75">
      <c r="A233" s="8">
        <v>38218</v>
      </c>
      <c r="B233" s="6">
        <v>0.8791666666666575</v>
      </c>
    </row>
    <row r="234" spans="1:2" ht="12.75">
      <c r="A234" s="8">
        <v>38219</v>
      </c>
      <c r="B234" s="6">
        <v>0.8208333333333417</v>
      </c>
    </row>
    <row r="235" spans="1:2" ht="12.75">
      <c r="A235" s="8">
        <v>38220</v>
      </c>
      <c r="B235" s="6">
        <v>0.7583333333333453</v>
      </c>
    </row>
    <row r="236" spans="1:2" ht="12.75">
      <c r="A236" s="8">
        <v>38221</v>
      </c>
      <c r="B236" s="6">
        <v>0.6958333333333222</v>
      </c>
    </row>
    <row r="237" spans="1:2" ht="12.75">
      <c r="A237" s="8">
        <v>38222</v>
      </c>
      <c r="B237" s="6">
        <v>0.6333333333333258</v>
      </c>
    </row>
    <row r="238" spans="1:2" ht="12.75">
      <c r="A238" s="8">
        <v>38223</v>
      </c>
      <c r="B238" s="6">
        <v>0.5624999999999947</v>
      </c>
    </row>
    <row r="239" spans="1:2" ht="12.75">
      <c r="A239" s="8">
        <v>38224</v>
      </c>
      <c r="B239" s="6">
        <v>0.49583333333334423</v>
      </c>
    </row>
    <row r="240" spans="1:2" ht="12.75">
      <c r="A240" s="8">
        <v>38225</v>
      </c>
      <c r="B240" s="6">
        <v>0.42500000000001315</v>
      </c>
    </row>
    <row r="241" spans="1:2" ht="12.75">
      <c r="A241" s="8">
        <v>38226</v>
      </c>
      <c r="B241" s="6">
        <v>0.3541666666666554</v>
      </c>
    </row>
    <row r="242" spans="1:2" ht="12.75">
      <c r="A242" s="8">
        <v>38227</v>
      </c>
      <c r="B242" s="6">
        <v>0.27916666666667034</v>
      </c>
    </row>
    <row r="243" spans="1:2" ht="12.75">
      <c r="A243" s="8">
        <v>38228</v>
      </c>
      <c r="B243" s="6">
        <v>0.07916666666666572</v>
      </c>
    </row>
    <row r="244" spans="1:2" ht="12.75">
      <c r="A244" s="8">
        <v>38229</v>
      </c>
      <c r="B244" s="6">
        <v>0.1249999999999929</v>
      </c>
    </row>
    <row r="245" spans="1:2" ht="12.75">
      <c r="A245" s="8">
        <v>38230</v>
      </c>
      <c r="B245" s="6">
        <v>0.045833333333327175</v>
      </c>
    </row>
    <row r="246" spans="1:2" ht="12.75">
      <c r="A246" s="8">
        <v>38231</v>
      </c>
      <c r="B246" s="6">
        <v>-0.033333333333338544</v>
      </c>
    </row>
    <row r="247" spans="1:2" ht="12.75">
      <c r="A247" s="8">
        <v>38232</v>
      </c>
      <c r="B247" s="6">
        <v>-0.11250000000000426</v>
      </c>
    </row>
    <row r="248" spans="1:2" ht="12.75">
      <c r="A248" s="8">
        <v>38233</v>
      </c>
      <c r="B248" s="6">
        <v>-0.19583333333332398</v>
      </c>
    </row>
    <row r="249" spans="1:2" ht="12.75">
      <c r="A249" s="8">
        <v>38234</v>
      </c>
      <c r="B249" s="6">
        <v>-0.2749999999999897</v>
      </c>
    </row>
    <row r="250" spans="1:2" ht="12.75">
      <c r="A250" s="8">
        <v>38235</v>
      </c>
      <c r="B250" s="6">
        <v>-0.35833333333333606</v>
      </c>
    </row>
    <row r="251" spans="1:2" ht="12.75">
      <c r="A251" s="8">
        <v>38236</v>
      </c>
      <c r="B251" s="6">
        <v>-0.4458333333333364</v>
      </c>
    </row>
    <row r="252" spans="1:2" ht="12.75">
      <c r="A252" s="8">
        <v>38237</v>
      </c>
      <c r="B252" s="6">
        <v>-0.5291666666666561</v>
      </c>
    </row>
    <row r="253" spans="1:2" ht="12.75">
      <c r="A253" s="8">
        <v>38238</v>
      </c>
      <c r="B253" s="6">
        <v>-0.6166666666666565</v>
      </c>
    </row>
    <row r="254" spans="1:2" ht="12.75">
      <c r="A254" s="8">
        <v>38239</v>
      </c>
      <c r="B254" s="6">
        <v>-0.7041666666666568</v>
      </c>
    </row>
    <row r="255" spans="1:2" ht="12.75">
      <c r="A255" s="8">
        <v>38240</v>
      </c>
      <c r="B255" s="6">
        <v>-0.7875000000000032</v>
      </c>
    </row>
    <row r="256" spans="1:2" ht="12.75">
      <c r="A256" s="8">
        <v>38241</v>
      </c>
      <c r="B256" s="6">
        <v>-0.8750000000000036</v>
      </c>
    </row>
    <row r="257" spans="1:2" ht="12.75">
      <c r="A257" s="8">
        <v>38242</v>
      </c>
      <c r="B257" s="6">
        <v>-0.9625000000000039</v>
      </c>
    </row>
    <row r="258" spans="1:2" ht="12.75">
      <c r="A258" s="8">
        <v>38243</v>
      </c>
      <c r="B258" s="6">
        <v>-1.0541666666666583</v>
      </c>
    </row>
    <row r="259" spans="1:2" ht="12.75">
      <c r="A259" s="8">
        <v>38244</v>
      </c>
      <c r="B259" s="6">
        <v>-1.1416666666666586</v>
      </c>
    </row>
    <row r="260" spans="1:2" ht="12.75">
      <c r="A260" s="8">
        <v>38245</v>
      </c>
      <c r="B260" s="6">
        <v>-1.229166666666659</v>
      </c>
    </row>
    <row r="261" spans="1:2" ht="12.75">
      <c r="A261" s="8">
        <v>38246</v>
      </c>
      <c r="B261" s="6">
        <v>-1.3166666666666593</v>
      </c>
    </row>
    <row r="262" spans="1:2" ht="12.75">
      <c r="A262" s="8">
        <v>38247</v>
      </c>
      <c r="B262" s="6">
        <v>-1.4083333333333403</v>
      </c>
    </row>
    <row r="263" spans="1:2" ht="12.75">
      <c r="A263" s="8">
        <v>38248</v>
      </c>
      <c r="B263" s="6">
        <v>-1.4958333333333407</v>
      </c>
    </row>
    <row r="264" spans="1:2" ht="12.75">
      <c r="A264" s="8">
        <v>38249</v>
      </c>
      <c r="B264" s="6">
        <v>-1.583333333333341</v>
      </c>
    </row>
    <row r="265" spans="1:2" ht="12.75">
      <c r="A265" s="8">
        <v>38250</v>
      </c>
      <c r="B265" s="6">
        <v>-1.675</v>
      </c>
    </row>
    <row r="266" spans="1:2" ht="12.75">
      <c r="A266" s="8">
        <v>38251</v>
      </c>
      <c r="B266" s="6">
        <v>-1.7625</v>
      </c>
    </row>
    <row r="267" spans="1:2" ht="12.75">
      <c r="A267" s="8">
        <v>38252</v>
      </c>
      <c r="B267" s="6">
        <v>-1.85</v>
      </c>
    </row>
    <row r="268" spans="1:2" ht="12.75">
      <c r="A268" s="8">
        <v>38253</v>
      </c>
      <c r="B268" s="6">
        <v>-1.9375</v>
      </c>
    </row>
    <row r="269" spans="1:2" ht="12.75">
      <c r="A269" s="8">
        <v>38254</v>
      </c>
      <c r="B269" s="6">
        <v>-2.025</v>
      </c>
    </row>
    <row r="270" spans="1:2" ht="12.75">
      <c r="A270" s="8">
        <v>38255</v>
      </c>
      <c r="B270" s="6">
        <v>-2.1125</v>
      </c>
    </row>
    <row r="271" spans="1:2" ht="12.75">
      <c r="A271" s="8">
        <v>38256</v>
      </c>
      <c r="B271" s="6">
        <v>-2.1958333333333435</v>
      </c>
    </row>
    <row r="272" spans="1:2" ht="12.75">
      <c r="A272" s="8">
        <v>38257</v>
      </c>
      <c r="B272" s="6">
        <v>-2.283333333333344</v>
      </c>
    </row>
    <row r="273" spans="1:2" ht="12.75">
      <c r="A273" s="8">
        <v>38258</v>
      </c>
      <c r="B273" s="6">
        <v>-2.3666666666666636</v>
      </c>
    </row>
    <row r="274" spans="1:2" ht="12.75">
      <c r="A274" s="8">
        <v>38259</v>
      </c>
      <c r="B274" s="6">
        <v>-2.45000000000001</v>
      </c>
    </row>
    <row r="275" spans="1:2" ht="12.75">
      <c r="A275" s="8">
        <v>38260</v>
      </c>
      <c r="B275" s="6">
        <v>-2.5333333333333297</v>
      </c>
    </row>
    <row r="276" spans="1:2" ht="12.75">
      <c r="A276" s="8">
        <v>38261</v>
      </c>
      <c r="B276" s="6">
        <v>-2.6125</v>
      </c>
    </row>
    <row r="277" spans="1:2" ht="12.75">
      <c r="A277" s="8">
        <v>38262</v>
      </c>
      <c r="B277" s="6">
        <v>-2.691666666666661</v>
      </c>
    </row>
    <row r="278" spans="1:2" ht="12.75">
      <c r="A278" s="8">
        <v>38263</v>
      </c>
      <c r="B278" s="6">
        <v>-2.770833333333327</v>
      </c>
    </row>
    <row r="279" spans="1:2" ht="12.75">
      <c r="A279" s="8">
        <v>38264</v>
      </c>
      <c r="B279" s="6">
        <v>-2.8458333333333385</v>
      </c>
    </row>
    <row r="280" spans="1:2" ht="12.75">
      <c r="A280" s="8">
        <v>38265</v>
      </c>
      <c r="B280" s="6">
        <v>-2.9208333333333236</v>
      </c>
    </row>
    <row r="281" spans="1:2" ht="12.75">
      <c r="A281" s="8">
        <v>38266</v>
      </c>
      <c r="B281" s="6">
        <v>-2.9958333333333353</v>
      </c>
    </row>
    <row r="282" spans="1:2" ht="12.75">
      <c r="A282" s="8">
        <v>38267</v>
      </c>
      <c r="B282" s="6">
        <v>-3.0666666666666664</v>
      </c>
    </row>
    <row r="283" spans="1:2" ht="12.75">
      <c r="A283" s="8">
        <v>38268</v>
      </c>
      <c r="B283" s="6">
        <v>-3.1375</v>
      </c>
    </row>
    <row r="284" spans="1:2" ht="12.75">
      <c r="A284" s="8">
        <v>38269</v>
      </c>
      <c r="B284" s="6">
        <v>-3.2083333333333286</v>
      </c>
    </row>
    <row r="285" spans="1:2" ht="12.75">
      <c r="A285" s="8">
        <v>38270</v>
      </c>
      <c r="B285" s="6">
        <v>-3.270833333333325</v>
      </c>
    </row>
    <row r="286" spans="1:2" ht="12.75">
      <c r="A286" s="8">
        <v>38271</v>
      </c>
      <c r="B286" s="6">
        <v>-3.3375</v>
      </c>
    </row>
    <row r="287" spans="1:2" ht="12.75">
      <c r="A287" s="8">
        <v>38272</v>
      </c>
      <c r="B287" s="6">
        <v>-3.4</v>
      </c>
    </row>
    <row r="288" spans="1:2" ht="12.75">
      <c r="A288" s="8">
        <v>38273</v>
      </c>
      <c r="B288" s="6">
        <v>-3.458333333333341</v>
      </c>
    </row>
    <row r="289" spans="1:2" ht="12.75">
      <c r="A289" s="8">
        <v>38274</v>
      </c>
      <c r="B289" s="6">
        <v>-3.516666666666657</v>
      </c>
    </row>
    <row r="290" spans="1:2" ht="12.75">
      <c r="A290" s="8">
        <v>38275</v>
      </c>
      <c r="B290" s="6">
        <v>-3.5708333333333453</v>
      </c>
    </row>
    <row r="291" spans="1:2" ht="12.75">
      <c r="A291" s="8">
        <v>38276</v>
      </c>
      <c r="B291" s="6">
        <v>-3.625000000000007</v>
      </c>
    </row>
    <row r="292" spans="1:2" ht="12.75">
      <c r="A292" s="8">
        <v>38277</v>
      </c>
      <c r="B292" s="6">
        <v>-3.6749999999999883</v>
      </c>
    </row>
    <row r="293" spans="1:2" ht="12.75">
      <c r="A293" s="8">
        <v>38278</v>
      </c>
      <c r="B293" s="6">
        <v>-3.725</v>
      </c>
    </row>
    <row r="294" spans="1:2" ht="12.75">
      <c r="A294" s="8">
        <v>38279</v>
      </c>
      <c r="B294" s="6">
        <v>-3.7708333333333233</v>
      </c>
    </row>
    <row r="295" spans="1:2" ht="12.75">
      <c r="A295" s="8">
        <v>38280</v>
      </c>
      <c r="B295" s="6">
        <v>-3.8125</v>
      </c>
    </row>
    <row r="296" spans="1:2" ht="12.75">
      <c r="A296" s="8">
        <v>38281</v>
      </c>
      <c r="B296" s="6">
        <v>-3.8541666666666696</v>
      </c>
    </row>
    <row r="297" spans="1:2" ht="12.75">
      <c r="A297" s="8">
        <v>38282</v>
      </c>
      <c r="B297" s="6">
        <v>-3.891666666666662</v>
      </c>
    </row>
    <row r="298" spans="1:2" ht="12.75">
      <c r="A298" s="8">
        <v>38283</v>
      </c>
      <c r="B298" s="6">
        <v>-3.925</v>
      </c>
    </row>
    <row r="299" spans="1:2" ht="12.75">
      <c r="A299" s="8">
        <v>38284</v>
      </c>
      <c r="B299" s="6">
        <v>-3.9583333333333393</v>
      </c>
    </row>
    <row r="300" spans="1:2" ht="12.75">
      <c r="A300" s="8">
        <v>38285</v>
      </c>
      <c r="B300" s="6">
        <v>-3.9875</v>
      </c>
    </row>
    <row r="301" spans="1:2" ht="12.75">
      <c r="A301" s="8">
        <v>38286</v>
      </c>
      <c r="B301" s="6">
        <v>-4.0125</v>
      </c>
    </row>
    <row r="302" spans="1:2" ht="12.75">
      <c r="A302" s="8">
        <v>38287</v>
      </c>
      <c r="B302" s="6">
        <v>-4.037500000000005</v>
      </c>
    </row>
    <row r="303" spans="1:2" ht="12.75">
      <c r="A303" s="8">
        <v>38288</v>
      </c>
      <c r="B303" s="6">
        <v>-4.054166666666674</v>
      </c>
    </row>
    <row r="304" spans="1:2" ht="12.75">
      <c r="A304" s="8">
        <v>38289</v>
      </c>
      <c r="B304" s="6">
        <v>-4.0708333333333435</v>
      </c>
    </row>
    <row r="305" spans="1:2" ht="12.75">
      <c r="A305" s="8">
        <v>38290</v>
      </c>
      <c r="B305" s="6">
        <v>-4.087500000000013</v>
      </c>
    </row>
    <row r="306" spans="1:2" ht="12.75">
      <c r="A306" s="8">
        <v>38291</v>
      </c>
      <c r="B306" s="6">
        <v>-4.095833333333321</v>
      </c>
    </row>
    <row r="307" spans="1:2" ht="12.75">
      <c r="A307" s="8">
        <v>38292</v>
      </c>
      <c r="B307" s="6">
        <v>-4.104166666666655</v>
      </c>
    </row>
    <row r="308" spans="1:2" ht="12.75">
      <c r="A308" s="8">
        <v>38293</v>
      </c>
      <c r="B308" s="6">
        <v>-4.108333333333336</v>
      </c>
    </row>
    <row r="309" spans="1:2" ht="12.75">
      <c r="A309" s="8">
        <v>38294</v>
      </c>
      <c r="B309" s="6">
        <v>-4.108333333333336</v>
      </c>
    </row>
    <row r="310" spans="1:2" ht="12.75">
      <c r="A310" s="8">
        <v>38295</v>
      </c>
      <c r="B310" s="6">
        <v>-4.104166666666655</v>
      </c>
    </row>
    <row r="311" spans="1:2" ht="12.75">
      <c r="A311" s="8">
        <v>38296</v>
      </c>
      <c r="B311" s="6">
        <v>-4.095833333333321</v>
      </c>
    </row>
    <row r="312" spans="1:2" ht="12.75">
      <c r="A312" s="8">
        <v>38297</v>
      </c>
      <c r="B312" s="6">
        <v>-4.087500000000013</v>
      </c>
    </row>
    <row r="313" spans="1:2" ht="12.75">
      <c r="A313" s="8">
        <v>38298</v>
      </c>
      <c r="B313" s="6">
        <v>-4.075</v>
      </c>
    </row>
    <row r="314" spans="1:2" ht="12.75">
      <c r="A314" s="8">
        <v>38299</v>
      </c>
      <c r="B314" s="6">
        <v>-4.054166666666674</v>
      </c>
    </row>
    <row r="315" spans="1:2" ht="12.75">
      <c r="A315" s="8">
        <v>38300</v>
      </c>
      <c r="B315" s="6">
        <v>-4.033333333333324</v>
      </c>
    </row>
    <row r="316" spans="1:2" ht="12.75">
      <c r="A316" s="8">
        <v>38301</v>
      </c>
      <c r="B316" s="6">
        <v>-4.00833333333332</v>
      </c>
    </row>
    <row r="317" spans="1:2" ht="12.75">
      <c r="A317" s="8">
        <v>38302</v>
      </c>
      <c r="B317" s="6">
        <v>-3.983333333333343</v>
      </c>
    </row>
    <row r="318" spans="1:2" ht="12.75">
      <c r="A318" s="8">
        <v>38303</v>
      </c>
      <c r="B318" s="6">
        <v>-3.95</v>
      </c>
    </row>
    <row r="319" spans="1:2" ht="12.75">
      <c r="A319" s="8">
        <v>38304</v>
      </c>
      <c r="B319" s="6">
        <v>-3.912500000000012</v>
      </c>
    </row>
    <row r="320" spans="1:2" ht="12.75">
      <c r="A320" s="8">
        <v>38305</v>
      </c>
      <c r="B320" s="6">
        <v>-3.874999999999993</v>
      </c>
    </row>
    <row r="321" spans="1:2" ht="12.75">
      <c r="A321" s="8">
        <v>38306</v>
      </c>
      <c r="B321" s="6">
        <v>-3.8333333333333464</v>
      </c>
    </row>
    <row r="322" spans="1:2" ht="12.75">
      <c r="A322" s="8">
        <v>38307</v>
      </c>
      <c r="B322" s="6">
        <v>-3.7874999999999925</v>
      </c>
    </row>
    <row r="323" spans="1:2" ht="12.75">
      <c r="A323" s="8">
        <v>38308</v>
      </c>
      <c r="B323" s="6">
        <v>-3.7375000000000114</v>
      </c>
    </row>
    <row r="324" spans="1:2" ht="12.75">
      <c r="A324" s="8">
        <v>38309</v>
      </c>
      <c r="B324" s="6">
        <v>-3.683333333333323</v>
      </c>
    </row>
    <row r="325" spans="1:2" ht="12.75">
      <c r="A325" s="8">
        <v>38310</v>
      </c>
      <c r="B325" s="6">
        <v>-3.629166666666661</v>
      </c>
    </row>
    <row r="326" spans="1:2" ht="12.75">
      <c r="A326" s="8">
        <v>38311</v>
      </c>
      <c r="B326" s="6">
        <v>-3.5708333333333453</v>
      </c>
    </row>
    <row r="327" spans="1:2" ht="12.75">
      <c r="A327" s="8">
        <v>38312</v>
      </c>
      <c r="B327" s="6">
        <v>-3.508333333333322</v>
      </c>
    </row>
    <row r="328" spans="1:2" ht="12.75">
      <c r="A328" s="8">
        <v>38313</v>
      </c>
      <c r="B328" s="6">
        <v>-3.4416666666666718</v>
      </c>
    </row>
    <row r="329" spans="1:2" ht="12.75">
      <c r="A329" s="8">
        <v>38314</v>
      </c>
      <c r="B329" s="6">
        <v>-3.3708333333333407</v>
      </c>
    </row>
    <row r="330" spans="1:2" ht="12.75">
      <c r="A330" s="8">
        <v>38315</v>
      </c>
      <c r="B330" s="6">
        <v>-3.3000000000000096</v>
      </c>
    </row>
    <row r="331" spans="1:2" ht="12.75">
      <c r="A331" s="8">
        <v>38316</v>
      </c>
      <c r="B331" s="6">
        <v>-3.225</v>
      </c>
    </row>
    <row r="332" spans="1:2" ht="12.75">
      <c r="A332" s="8">
        <v>38317</v>
      </c>
      <c r="B332" s="6">
        <v>-3.145833333333332</v>
      </c>
    </row>
    <row r="333" spans="1:2" ht="12.75">
      <c r="A333" s="8">
        <v>38318</v>
      </c>
      <c r="B333" s="6">
        <v>-3.0666666666666664</v>
      </c>
    </row>
    <row r="334" spans="1:2" ht="12.75">
      <c r="A334" s="8">
        <v>38319</v>
      </c>
      <c r="B334" s="6">
        <v>-2.979166666666666</v>
      </c>
    </row>
    <row r="335" spans="1:2" ht="12.75">
      <c r="A335" s="8">
        <v>38320</v>
      </c>
      <c r="B335" s="6">
        <v>-2.8916666666666657</v>
      </c>
    </row>
    <row r="336" spans="1:2" ht="12.75">
      <c r="A336" s="8">
        <v>38321</v>
      </c>
      <c r="B336" s="6">
        <v>-2.8041666666666654</v>
      </c>
    </row>
    <row r="337" spans="1:2" ht="12.75">
      <c r="A337" s="8">
        <v>38322</v>
      </c>
      <c r="B337" s="6">
        <v>-2.7083333333333304</v>
      </c>
    </row>
    <row r="338" spans="1:2" ht="12.75">
      <c r="A338" s="8">
        <v>38323</v>
      </c>
      <c r="B338" s="6">
        <v>-2.6125</v>
      </c>
    </row>
    <row r="339" spans="1:2" ht="12.75">
      <c r="A339" s="8">
        <v>38324</v>
      </c>
      <c r="B339" s="6">
        <v>-2.5166666666666604</v>
      </c>
    </row>
    <row r="340" spans="1:2" ht="12.75">
      <c r="A340" s="8">
        <v>38325</v>
      </c>
      <c r="B340" s="6">
        <v>-2.4166666666666714</v>
      </c>
    </row>
    <row r="341" spans="1:2" ht="12.75">
      <c r="A341" s="8">
        <v>38326</v>
      </c>
      <c r="B341" s="6">
        <v>-2.3125</v>
      </c>
    </row>
    <row r="342" spans="1:2" ht="12.75">
      <c r="A342" s="8">
        <v>38327</v>
      </c>
      <c r="B342" s="6">
        <v>-2.204166666666678</v>
      </c>
    </row>
    <row r="343" spans="1:2" ht="12.75">
      <c r="A343" s="8">
        <v>38328</v>
      </c>
      <c r="B343" s="6">
        <v>-2.1000000000000085</v>
      </c>
    </row>
    <row r="344" spans="1:2" ht="12.75">
      <c r="A344" s="8">
        <v>38329</v>
      </c>
      <c r="B344" s="6">
        <v>-1.9875</v>
      </c>
    </row>
    <row r="345" spans="1:2" ht="12.75">
      <c r="A345" s="8">
        <v>38330</v>
      </c>
      <c r="B345" s="6">
        <v>-1.875</v>
      </c>
    </row>
    <row r="346" spans="1:2" ht="12.75">
      <c r="A346" s="8">
        <v>38331</v>
      </c>
      <c r="B346" s="6">
        <v>-1.7625</v>
      </c>
    </row>
    <row r="347" spans="1:2" ht="12.75">
      <c r="A347" s="8">
        <v>38332</v>
      </c>
      <c r="B347" s="6">
        <v>-1.6458333333333375</v>
      </c>
    </row>
    <row r="348" spans="1:2" ht="12.75">
      <c r="A348" s="8">
        <v>38333</v>
      </c>
      <c r="B348" s="6">
        <v>-1.5291666666666792</v>
      </c>
    </row>
    <row r="349" spans="1:2" ht="12.75">
      <c r="A349" s="8">
        <v>38334</v>
      </c>
      <c r="B349" s="6">
        <v>-1.4124999999999943</v>
      </c>
    </row>
    <row r="350" spans="1:2" ht="12.75">
      <c r="A350" s="8">
        <v>38335</v>
      </c>
      <c r="B350" s="6">
        <v>-1.2916666666666554</v>
      </c>
    </row>
    <row r="351" spans="1:2" ht="12.75">
      <c r="A351" s="8">
        <v>38336</v>
      </c>
      <c r="B351" s="6">
        <v>-1.1708333333333432</v>
      </c>
    </row>
    <row r="352" spans="1:2" ht="12.75">
      <c r="A352" s="8">
        <v>38337</v>
      </c>
      <c r="B352" s="6">
        <v>-1.05</v>
      </c>
    </row>
    <row r="353" spans="1:2" ht="12.75">
      <c r="A353" s="8">
        <v>38338</v>
      </c>
      <c r="B353" s="6">
        <v>-0.9250000000000114</v>
      </c>
    </row>
    <row r="354" spans="1:2" ht="12.75">
      <c r="A354" s="8">
        <v>38339</v>
      </c>
      <c r="B354" s="6">
        <v>-0.8041666666666725</v>
      </c>
    </row>
    <row r="355" spans="1:2" ht="12.75">
      <c r="A355" s="8">
        <v>38340</v>
      </c>
      <c r="B355" s="6">
        <v>-0.6791666666666796</v>
      </c>
    </row>
    <row r="356" spans="1:2" ht="12.75">
      <c r="A356" s="8">
        <v>38341</v>
      </c>
      <c r="B356" s="6">
        <v>-0.5583333333333407</v>
      </c>
    </row>
    <row r="357" spans="1:2" ht="12.75">
      <c r="A357" s="8">
        <v>38342</v>
      </c>
      <c r="B357" s="6">
        <v>-0.43333333333332114</v>
      </c>
    </row>
    <row r="358" spans="1:2" ht="12.75">
      <c r="A358" s="8">
        <v>38343</v>
      </c>
      <c r="B358" s="6">
        <v>-0.2958333333333396</v>
      </c>
    </row>
    <row r="359" spans="1:2" ht="12.75">
      <c r="A359" s="8">
        <v>38344</v>
      </c>
      <c r="B359" s="6">
        <v>-0.18333333333333535</v>
      </c>
    </row>
    <row r="360" spans="1:2" ht="12.75">
      <c r="A360" s="8">
        <v>38345</v>
      </c>
      <c r="B360" s="6">
        <v>-0.05833333333334245</v>
      </c>
    </row>
    <row r="361" spans="1:2" ht="12.75">
      <c r="A361" s="8">
        <v>38346</v>
      </c>
      <c r="B361" s="6">
        <v>0.06249999999999645</v>
      </c>
    </row>
    <row r="362" spans="1:2" ht="12.75">
      <c r="A362" s="8">
        <v>38347</v>
      </c>
      <c r="B362" s="6">
        <v>0.18749999999998934</v>
      </c>
    </row>
    <row r="363" spans="1:2" ht="12.75">
      <c r="A363" s="8">
        <v>38348</v>
      </c>
      <c r="B363" s="6">
        <v>0.30833333333332824</v>
      </c>
    </row>
    <row r="364" spans="1:2" ht="12.75">
      <c r="A364" s="8">
        <v>38349</v>
      </c>
      <c r="B364" s="6">
        <v>0.43333333333332114</v>
      </c>
    </row>
    <row r="365" spans="1:2" ht="12.75">
      <c r="A365" s="8">
        <v>38350</v>
      </c>
      <c r="B365" s="6">
        <v>0.55416666666666</v>
      </c>
    </row>
    <row r="366" spans="1:2" ht="12.75">
      <c r="A366" s="8">
        <v>38351</v>
      </c>
      <c r="B366" s="6">
        <v>0.6749999999999989</v>
      </c>
    </row>
    <row r="367" spans="1:2" ht="12.75">
      <c r="A367" s="8">
        <v>38352</v>
      </c>
      <c r="B367" s="6">
        <v>0.7916666666666572</v>
      </c>
    </row>
    <row r="368" spans="1:2" ht="12.75">
      <c r="A368" s="9">
        <v>38353</v>
      </c>
      <c r="B368" s="7">
        <v>0.9124999999999961</v>
      </c>
    </row>
    <row r="369" spans="1:2" ht="12.75">
      <c r="A369" s="9">
        <v>38354</v>
      </c>
      <c r="B369" s="7">
        <v>1.0291666666666544</v>
      </c>
    </row>
    <row r="370" spans="1:2" ht="12.75">
      <c r="A370" s="9">
        <v>38355</v>
      </c>
      <c r="B370" s="7">
        <v>1.1416666666666586</v>
      </c>
    </row>
    <row r="371" spans="1:2" ht="12.75">
      <c r="A371" s="9">
        <v>38356</v>
      </c>
      <c r="B371" s="7">
        <v>1.2583333333333435</v>
      </c>
    </row>
    <row r="372" spans="1:2" ht="12.75">
      <c r="A372" s="9">
        <v>38357</v>
      </c>
      <c r="B372" s="7">
        <v>1.3666666666666671</v>
      </c>
    </row>
    <row r="373" spans="1:2" ht="12.75">
      <c r="A373" s="9">
        <v>38358</v>
      </c>
      <c r="B373" s="7">
        <v>1.4791666666666714</v>
      </c>
    </row>
    <row r="374" spans="1:2" ht="12.75">
      <c r="A374" s="9">
        <v>38359</v>
      </c>
      <c r="B374" s="7">
        <v>1.587499999999995</v>
      </c>
    </row>
    <row r="375" spans="1:2" ht="12.75">
      <c r="A375" s="9">
        <v>38360</v>
      </c>
      <c r="B375" s="7">
        <v>1.6958333333333453</v>
      </c>
    </row>
    <row r="376" spans="1:2" ht="12.75">
      <c r="A376" s="9">
        <v>38361</v>
      </c>
      <c r="B376" s="7">
        <v>1.7999999999999883</v>
      </c>
    </row>
    <row r="377" spans="1:2" ht="12.75">
      <c r="A377" s="9">
        <v>38362</v>
      </c>
      <c r="B377" s="7">
        <v>1.9</v>
      </c>
    </row>
    <row r="378" spans="1:2" ht="12.75">
      <c r="A378" s="9">
        <v>38363</v>
      </c>
      <c r="B378" s="7">
        <v>1.999999999999993</v>
      </c>
    </row>
    <row r="379" spans="1:2" ht="12.75">
      <c r="A379" s="9">
        <v>38364</v>
      </c>
      <c r="B379" s="7">
        <v>2.095833333333328</v>
      </c>
    </row>
    <row r="380" spans="1:2" ht="12.75">
      <c r="A380" s="9">
        <v>38365</v>
      </c>
      <c r="B380" s="7">
        <v>2.191666666666663</v>
      </c>
    </row>
    <row r="381" spans="1:2" ht="12.75">
      <c r="A381" s="9">
        <v>38366</v>
      </c>
      <c r="B381" s="7">
        <v>2.283333333333344</v>
      </c>
    </row>
    <row r="382" spans="1:2" ht="12.75">
      <c r="A382" s="9">
        <v>38367</v>
      </c>
      <c r="B382" s="7">
        <v>2.3708333333333442</v>
      </c>
    </row>
    <row r="383" spans="1:2" ht="12.75">
      <c r="A383" s="9">
        <v>38368</v>
      </c>
      <c r="B383" s="7">
        <v>2.4583333333333446</v>
      </c>
    </row>
    <row r="384" spans="1:2" ht="12.75">
      <c r="A384" s="9">
        <v>38369</v>
      </c>
      <c r="B384" s="7">
        <v>2.5416666666666643</v>
      </c>
    </row>
    <row r="385" spans="1:2" ht="12.75">
      <c r="A385" s="9">
        <v>38370</v>
      </c>
      <c r="B385" s="7">
        <v>2.62083333333333</v>
      </c>
    </row>
    <row r="386" spans="1:2" ht="12.75">
      <c r="A386" s="9">
        <v>38371</v>
      </c>
      <c r="B386" s="7">
        <v>2.7</v>
      </c>
    </row>
    <row r="387" spans="1:2" ht="12.75">
      <c r="A387" s="9">
        <v>38372</v>
      </c>
      <c r="B387" s="7">
        <v>2.770833333333327</v>
      </c>
    </row>
    <row r="388" spans="1:2" ht="12.75">
      <c r="A388" s="9">
        <v>38373</v>
      </c>
      <c r="B388" s="7">
        <v>2.841666666666658</v>
      </c>
    </row>
    <row r="389" spans="1:2" ht="12.75">
      <c r="A389" s="9">
        <v>38374</v>
      </c>
      <c r="B389" s="7">
        <v>2.908333333333335</v>
      </c>
    </row>
    <row r="390" spans="1:2" ht="12.75">
      <c r="A390" s="9">
        <v>38375</v>
      </c>
      <c r="B390" s="7">
        <v>2.975000000000012</v>
      </c>
    </row>
    <row r="391" spans="1:2" ht="12.75">
      <c r="A391" s="9">
        <v>38376</v>
      </c>
      <c r="B391" s="7">
        <v>3.033333333333328</v>
      </c>
    </row>
    <row r="392" spans="1:2" ht="12.75">
      <c r="A392" s="9">
        <v>38377</v>
      </c>
      <c r="B392" s="7">
        <v>3.0916666666666703</v>
      </c>
    </row>
    <row r="393" spans="1:2" ht="12.75">
      <c r="A393" s="9">
        <v>38378</v>
      </c>
      <c r="B393" s="7">
        <v>3.145833333333332</v>
      </c>
    </row>
    <row r="394" spans="1:2" ht="12.75">
      <c r="A394" s="9">
        <v>38379</v>
      </c>
      <c r="B394" s="7">
        <v>3.19583333333334</v>
      </c>
    </row>
    <row r="395" spans="1:2" ht="12.75">
      <c r="A395" s="9">
        <v>38380</v>
      </c>
      <c r="B395" s="7">
        <v>3.245833333333321</v>
      </c>
    </row>
    <row r="396" spans="1:2" ht="12.75">
      <c r="A396" s="9">
        <v>38381</v>
      </c>
      <c r="B396" s="7">
        <v>3.2874999999999943</v>
      </c>
    </row>
    <row r="397" spans="1:2" ht="12.75">
      <c r="A397" s="9">
        <v>38382</v>
      </c>
      <c r="B397" s="7">
        <v>3.3291666666666675</v>
      </c>
    </row>
    <row r="398" spans="1:2" ht="12.75">
      <c r="A398" s="9">
        <v>38383</v>
      </c>
      <c r="B398" s="7">
        <v>3.36666666666666</v>
      </c>
    </row>
    <row r="399" spans="1:2" ht="12.75">
      <c r="A399" s="9">
        <v>38384</v>
      </c>
      <c r="B399" s="7">
        <v>3.4</v>
      </c>
    </row>
    <row r="400" spans="1:2" ht="12.75">
      <c r="A400" s="9">
        <v>38385</v>
      </c>
      <c r="B400" s="7">
        <v>3.433333333333337</v>
      </c>
    </row>
    <row r="401" spans="1:2" ht="12.75">
      <c r="A401" s="9">
        <v>38386</v>
      </c>
      <c r="B401" s="7">
        <v>3.458333333333341</v>
      </c>
    </row>
    <row r="402" spans="1:2" ht="12.75">
      <c r="A402" s="9">
        <v>38387</v>
      </c>
      <c r="B402" s="7">
        <v>3.483333333333345</v>
      </c>
    </row>
    <row r="403" spans="1:2" ht="12.75">
      <c r="A403" s="9">
        <v>38388</v>
      </c>
      <c r="B403" s="7">
        <v>3.5458333333333414</v>
      </c>
    </row>
    <row r="404" spans="1:2" ht="12.75">
      <c r="A404" s="9">
        <v>38389</v>
      </c>
      <c r="B404" s="7">
        <v>3.5208333333333375</v>
      </c>
    </row>
    <row r="405" spans="1:2" ht="12.75">
      <c r="A405" s="9">
        <v>38390</v>
      </c>
      <c r="B405" s="7">
        <v>3.5375000000000068</v>
      </c>
    </row>
    <row r="406" spans="1:2" ht="12.75">
      <c r="A406" s="9">
        <v>38391</v>
      </c>
      <c r="B406" s="7">
        <v>3.5458333333333414</v>
      </c>
    </row>
    <row r="407" spans="1:2" ht="12.75">
      <c r="A407" s="9">
        <v>38392</v>
      </c>
      <c r="B407" s="7">
        <v>3.554166666666676</v>
      </c>
    </row>
    <row r="408" spans="1:2" ht="12.75">
      <c r="A408" s="9">
        <v>38393</v>
      </c>
      <c r="B408" s="7">
        <v>3.55833333333333</v>
      </c>
    </row>
    <row r="409" spans="1:2" ht="12.75">
      <c r="A409" s="9">
        <v>38394</v>
      </c>
      <c r="B409" s="7">
        <v>3.5625000000000107</v>
      </c>
    </row>
    <row r="410" spans="1:2" ht="12.75">
      <c r="A410" s="9">
        <v>38395</v>
      </c>
      <c r="B410" s="7">
        <v>3.55833333333333</v>
      </c>
    </row>
    <row r="411" spans="1:2" ht="12.75">
      <c r="A411" s="9">
        <v>38396</v>
      </c>
      <c r="B411" s="7">
        <v>3.554166666666676</v>
      </c>
    </row>
    <row r="412" spans="1:2" ht="12.75">
      <c r="A412" s="9">
        <v>38397</v>
      </c>
      <c r="B412" s="7">
        <v>3.5458333333333414</v>
      </c>
    </row>
    <row r="413" spans="1:2" ht="12.75">
      <c r="A413" s="9">
        <v>38398</v>
      </c>
      <c r="B413" s="7">
        <v>3.533333333333326</v>
      </c>
    </row>
    <row r="414" spans="1:2" ht="12.75">
      <c r="A414" s="9">
        <v>38399</v>
      </c>
      <c r="B414" s="7">
        <v>3.516666666666657</v>
      </c>
    </row>
    <row r="415" spans="1:2" ht="12.75">
      <c r="A415" s="9">
        <v>38400</v>
      </c>
      <c r="B415" s="7">
        <v>3.4999999999999876</v>
      </c>
    </row>
    <row r="416" spans="1:2" ht="12.75">
      <c r="A416" s="9">
        <v>38401</v>
      </c>
      <c r="B416" s="7">
        <v>3.4791666666666643</v>
      </c>
    </row>
    <row r="417" spans="1:2" ht="12.75">
      <c r="A417" s="9">
        <v>38402</v>
      </c>
      <c r="B417" s="7">
        <v>3.458333333333341</v>
      </c>
    </row>
    <row r="418" spans="1:2" ht="12.75">
      <c r="A418" s="9">
        <v>38403</v>
      </c>
      <c r="B418" s="7">
        <v>3.4291666666666565</v>
      </c>
    </row>
    <row r="419" spans="1:2" ht="12.75">
      <c r="A419" s="9">
        <v>38404</v>
      </c>
      <c r="B419" s="7">
        <v>3.4</v>
      </c>
    </row>
    <row r="420" spans="1:2" ht="12.75">
      <c r="A420" s="9">
        <v>38405</v>
      </c>
      <c r="B420" s="7">
        <v>3.3708333333333407</v>
      </c>
    </row>
    <row r="421" spans="1:2" ht="12.75">
      <c r="A421" s="9">
        <v>38406</v>
      </c>
      <c r="B421" s="7">
        <v>3.3375</v>
      </c>
    </row>
    <row r="422" spans="1:2" ht="12.75">
      <c r="A422" s="9">
        <v>38407</v>
      </c>
      <c r="B422" s="7">
        <v>3.3000000000000096</v>
      </c>
    </row>
    <row r="423" spans="1:2" ht="12.75">
      <c r="A423" s="9">
        <v>38408</v>
      </c>
      <c r="B423" s="7">
        <v>3.2583333333333364</v>
      </c>
    </row>
    <row r="424" spans="1:2" ht="12.75">
      <c r="A424" s="9">
        <v>38409</v>
      </c>
      <c r="B424" s="7">
        <v>3.2166666666666632</v>
      </c>
    </row>
    <row r="425" spans="1:2" ht="12.75">
      <c r="A425" s="9">
        <v>38410</v>
      </c>
      <c r="B425" s="7">
        <v>3.17499999999999</v>
      </c>
    </row>
    <row r="426" spans="1:2" ht="12.75">
      <c r="A426" s="9">
        <v>38411</v>
      </c>
      <c r="B426" s="7">
        <v>3.129166666666663</v>
      </c>
    </row>
    <row r="427" spans="1:2" ht="12.75">
      <c r="A427" s="9">
        <v>38412</v>
      </c>
      <c r="B427" s="7">
        <v>3.079166666666655</v>
      </c>
    </row>
    <row r="428" spans="1:2" ht="12.75">
      <c r="A428" s="9">
        <v>38413</v>
      </c>
      <c r="B428" s="7">
        <v>3.029166666666674</v>
      </c>
    </row>
    <row r="429" spans="1:2" ht="12.75">
      <c r="A429" s="9">
        <v>38414</v>
      </c>
      <c r="B429" s="7">
        <v>2.975000000000012</v>
      </c>
    </row>
    <row r="430" spans="1:2" ht="12.75">
      <c r="A430" s="9">
        <v>38415</v>
      </c>
      <c r="B430" s="7">
        <v>2.9208333333333236</v>
      </c>
    </row>
    <row r="431" spans="1:2" ht="12.75">
      <c r="A431" s="9">
        <v>38416</v>
      </c>
      <c r="B431" s="7">
        <v>2.866666666666662</v>
      </c>
    </row>
    <row r="432" spans="1:2" ht="12.75">
      <c r="A432" s="9">
        <v>38417</v>
      </c>
      <c r="B432" s="7">
        <v>2.808333333333346</v>
      </c>
    </row>
    <row r="433" spans="1:2" ht="12.75">
      <c r="A433" s="9">
        <v>38418</v>
      </c>
      <c r="B433" s="7">
        <v>2.75</v>
      </c>
    </row>
    <row r="434" spans="1:2" ht="12.75">
      <c r="A434" s="9">
        <v>38419</v>
      </c>
      <c r="B434" s="7">
        <v>2.691666666666661</v>
      </c>
    </row>
    <row r="435" spans="1:2" ht="12.75">
      <c r="A435" s="9">
        <v>38420</v>
      </c>
      <c r="B435" s="7">
        <v>2.6291666666666647</v>
      </c>
    </row>
    <row r="436" spans="1:2" ht="12.75">
      <c r="A436" s="9">
        <v>38421</v>
      </c>
      <c r="B436" s="7">
        <v>2.5624999999999876</v>
      </c>
    </row>
    <row r="437" spans="1:2" ht="12.75">
      <c r="A437" s="9">
        <v>38422</v>
      </c>
      <c r="B437" s="7">
        <v>2.499999999999991</v>
      </c>
    </row>
    <row r="438" spans="1:2" ht="12.75">
      <c r="A438" s="9">
        <v>38423</v>
      </c>
      <c r="B438" s="7">
        <v>2.4333333333333407</v>
      </c>
    </row>
    <row r="439" spans="1:2" ht="12.75">
      <c r="A439" s="9">
        <v>38424</v>
      </c>
      <c r="B439" s="7">
        <v>2.3666666666666636</v>
      </c>
    </row>
    <row r="440" spans="1:2" ht="12.75">
      <c r="A440" s="9">
        <v>38425</v>
      </c>
      <c r="B440" s="7">
        <v>2.2958333333333325</v>
      </c>
    </row>
    <row r="441" spans="1:2" ht="12.75">
      <c r="A441" s="9">
        <v>38426</v>
      </c>
      <c r="B441" s="7">
        <v>2.225</v>
      </c>
    </row>
    <row r="442" spans="1:2" ht="12.75">
      <c r="A442" s="9">
        <v>38427</v>
      </c>
      <c r="B442" s="7">
        <v>2.1541666666666703</v>
      </c>
    </row>
    <row r="443" spans="1:2" ht="12.75">
      <c r="A443" s="9">
        <v>38428</v>
      </c>
      <c r="B443" s="7">
        <v>2.0833333333333393</v>
      </c>
    </row>
    <row r="444" spans="1:2" ht="12.75">
      <c r="A444" s="9">
        <v>38429</v>
      </c>
      <c r="B444" s="7">
        <v>2.012500000000008</v>
      </c>
    </row>
    <row r="445" spans="1:2" ht="12.75">
      <c r="A445" s="9">
        <v>38430</v>
      </c>
      <c r="B445" s="7">
        <v>1.9375</v>
      </c>
    </row>
    <row r="446" spans="1:2" ht="12.75">
      <c r="A446" s="9">
        <v>38431</v>
      </c>
      <c r="B446" s="7">
        <v>1.8625000000000114</v>
      </c>
    </row>
    <row r="447" spans="1:2" ht="12.75">
      <c r="A447" s="9">
        <v>38432</v>
      </c>
      <c r="B447" s="7">
        <v>1.7875</v>
      </c>
    </row>
    <row r="448" spans="1:2" ht="12.75">
      <c r="A448" s="9">
        <v>38433</v>
      </c>
      <c r="B448" s="7">
        <v>1.712499999999988</v>
      </c>
    </row>
    <row r="449" spans="1:2" ht="12.75">
      <c r="A449" s="9">
        <v>38434</v>
      </c>
      <c r="B449" s="7">
        <v>1.6375</v>
      </c>
    </row>
    <row r="450" spans="1:2" ht="12.75">
      <c r="A450" s="9">
        <v>38435</v>
      </c>
      <c r="B450" s="7">
        <v>1.5624999999999911</v>
      </c>
    </row>
    <row r="451" spans="1:2" ht="12.75">
      <c r="A451" s="9">
        <v>38436</v>
      </c>
      <c r="B451" s="7">
        <v>1.487500000000006</v>
      </c>
    </row>
    <row r="452" spans="1:2" ht="12.75">
      <c r="A452" s="9">
        <v>38437</v>
      </c>
      <c r="B452" s="7">
        <v>1.4124999999999943</v>
      </c>
    </row>
    <row r="453" spans="1:2" ht="12.75">
      <c r="A453" s="9">
        <v>38438</v>
      </c>
      <c r="B453" s="7">
        <v>1.3333333333333286</v>
      </c>
    </row>
    <row r="454" spans="1:2" ht="12.75">
      <c r="A454" s="9">
        <v>38439</v>
      </c>
      <c r="B454" s="7">
        <v>1.2583333333333435</v>
      </c>
    </row>
    <row r="455" spans="1:2" ht="12.75">
      <c r="A455" s="9">
        <v>38440</v>
      </c>
      <c r="B455" s="7">
        <v>1.1833333333333318</v>
      </c>
    </row>
    <row r="456" spans="1:2" ht="12.75">
      <c r="A456" s="9">
        <v>38441</v>
      </c>
      <c r="B456" s="7">
        <v>1.10833333333332</v>
      </c>
    </row>
    <row r="457" spans="1:2" ht="12.75">
      <c r="A457" s="9">
        <v>38442</v>
      </c>
      <c r="B457" s="7">
        <v>1.033333333333335</v>
      </c>
    </row>
    <row r="458" spans="1:2" ht="12.75">
      <c r="A458" s="9">
        <v>38443</v>
      </c>
      <c r="B458" s="7">
        <v>0.9583333333333233</v>
      </c>
    </row>
    <row r="459" spans="1:2" ht="12.75">
      <c r="A459" s="9">
        <v>38444</v>
      </c>
      <c r="B459" s="7">
        <v>0.8833333333333382</v>
      </c>
    </row>
    <row r="460" spans="1:2" ht="12.75">
      <c r="A460" s="9">
        <v>38445</v>
      </c>
      <c r="B460" s="7">
        <v>0.8125000000000071</v>
      </c>
    </row>
    <row r="461" spans="1:2" ht="12.75">
      <c r="A461" s="9">
        <v>38446</v>
      </c>
      <c r="B461" s="7">
        <v>0.7374999999999954</v>
      </c>
    </row>
    <row r="462" spans="1:2" ht="12.75">
      <c r="A462" s="9">
        <v>38447</v>
      </c>
      <c r="B462" s="7">
        <v>0.6666666666666643</v>
      </c>
    </row>
    <row r="463" spans="1:2" ht="12.75">
      <c r="A463" s="9">
        <v>38448</v>
      </c>
      <c r="B463" s="7">
        <v>0.5958333333333332</v>
      </c>
    </row>
    <row r="464" spans="1:2" ht="12.75">
      <c r="A464" s="9">
        <v>38449</v>
      </c>
      <c r="B464" s="7">
        <v>0.5250000000000021</v>
      </c>
    </row>
    <row r="465" spans="1:2" ht="12.75">
      <c r="A465" s="9">
        <v>38450</v>
      </c>
      <c r="B465" s="7">
        <v>0.45416666666667105</v>
      </c>
    </row>
    <row r="466" spans="1:2" ht="12.75">
      <c r="A466" s="9">
        <v>38451</v>
      </c>
      <c r="B466" s="7">
        <v>0.38749999999999396</v>
      </c>
    </row>
    <row r="467" spans="1:2" ht="12.75">
      <c r="A467" s="9">
        <v>38452</v>
      </c>
      <c r="B467" s="7">
        <v>0.3208333333333435</v>
      </c>
    </row>
    <row r="468" spans="1:2" ht="12.75">
      <c r="A468" s="9">
        <v>38453</v>
      </c>
      <c r="B468" s="7">
        <v>0.25416666666666643</v>
      </c>
    </row>
    <row r="469" spans="1:2" ht="12.75">
      <c r="A469" s="9">
        <v>38454</v>
      </c>
      <c r="B469" s="7">
        <v>0.19166666666666998</v>
      </c>
    </row>
    <row r="470" spans="1:2" ht="12.75">
      <c r="A470" s="9">
        <v>38455</v>
      </c>
      <c r="B470" s="7">
        <v>0.1249999999999929</v>
      </c>
    </row>
    <row r="471" spans="1:2" ht="12.75">
      <c r="A471" s="9">
        <v>38456</v>
      </c>
      <c r="B471" s="7">
        <v>0.06249999999999645</v>
      </c>
    </row>
    <row r="472" spans="1:2" ht="12.75">
      <c r="A472" s="9">
        <v>38457</v>
      </c>
      <c r="B472" s="7">
        <v>0.004166666666653995</v>
      </c>
    </row>
    <row r="473" spans="1:2" ht="12.75">
      <c r="A473" s="9">
        <v>38458</v>
      </c>
      <c r="B473" s="7">
        <v>-0.05833333333334245</v>
      </c>
    </row>
    <row r="474" spans="1:2" ht="12.75">
      <c r="A474" s="9">
        <v>38459</v>
      </c>
      <c r="B474" s="7">
        <v>-0.11250000000000426</v>
      </c>
    </row>
    <row r="475" spans="1:2" ht="12.75">
      <c r="A475" s="9">
        <v>38460</v>
      </c>
      <c r="B475" s="7">
        <v>-0.17083333333332007</v>
      </c>
    </row>
    <row r="476" spans="1:2" ht="12.75">
      <c r="A476" s="9">
        <v>38461</v>
      </c>
      <c r="B476" s="7">
        <v>-0.22500000000000853</v>
      </c>
    </row>
    <row r="477" spans="1:2" ht="12.75">
      <c r="A477" s="9">
        <v>38462</v>
      </c>
      <c r="B477" s="7">
        <v>-0.27916666666667034</v>
      </c>
    </row>
    <row r="478" spans="1:2" ht="12.75">
      <c r="A478" s="9">
        <v>38463</v>
      </c>
      <c r="B478" s="7">
        <v>-0.32916666666667815</v>
      </c>
    </row>
    <row r="479" spans="1:2" ht="12.75">
      <c r="A479" s="9">
        <v>38464</v>
      </c>
      <c r="B479" s="7">
        <v>-0.3791666666666593</v>
      </c>
    </row>
    <row r="480" spans="1:2" ht="12.75">
      <c r="A480" s="9">
        <v>38465</v>
      </c>
      <c r="B480" s="7">
        <v>-0.42916666666666714</v>
      </c>
    </row>
    <row r="481" spans="1:2" ht="12.75">
      <c r="A481" s="9">
        <v>38466</v>
      </c>
      <c r="B481" s="7">
        <v>-0.4749999999999943</v>
      </c>
    </row>
    <row r="482" spans="1:2" ht="12.75">
      <c r="A482" s="9">
        <v>38467</v>
      </c>
      <c r="B482" s="7">
        <v>-0.5166666666666675</v>
      </c>
    </row>
    <row r="483" spans="1:2" ht="12.75">
      <c r="A483" s="9">
        <v>38468</v>
      </c>
      <c r="B483" s="7">
        <v>-0.5583333333333407</v>
      </c>
    </row>
    <row r="484" spans="1:2" ht="12.75">
      <c r="A484" s="9">
        <v>38469</v>
      </c>
      <c r="B484" s="7">
        <v>-0.5999999999999872</v>
      </c>
    </row>
    <row r="485" spans="1:2" ht="12.75">
      <c r="A485" s="9">
        <v>38470</v>
      </c>
      <c r="B485" s="7">
        <v>-0.6375000000000064</v>
      </c>
    </row>
    <row r="486" spans="1:2" ht="12.75">
      <c r="A486" s="9">
        <v>38471</v>
      </c>
      <c r="B486" s="7">
        <v>-0.6708333333333449</v>
      </c>
    </row>
    <row r="487" spans="1:2" ht="12.75">
      <c r="A487" s="9">
        <v>38472</v>
      </c>
      <c r="B487" s="7">
        <v>-0.7041666666666568</v>
      </c>
    </row>
    <row r="488" spans="1:2" ht="12.75">
      <c r="A488" s="9">
        <v>38473</v>
      </c>
      <c r="B488" s="7">
        <v>-0.7374999999999954</v>
      </c>
    </row>
    <row r="489" spans="1:2" ht="12.75">
      <c r="A489" s="9">
        <v>38474</v>
      </c>
      <c r="B489" s="7">
        <v>-0.7624999999999993</v>
      </c>
    </row>
    <row r="490" spans="1:2" ht="12.75">
      <c r="A490" s="9">
        <v>38475</v>
      </c>
      <c r="B490" s="7">
        <v>-0.7916666666666572</v>
      </c>
    </row>
    <row r="491" spans="1:2" ht="12.75">
      <c r="A491" s="9">
        <v>38476</v>
      </c>
      <c r="B491" s="7">
        <v>-0.8125000000000071</v>
      </c>
    </row>
    <row r="492" spans="1:2" ht="12.75">
      <c r="A492" s="9">
        <v>38477</v>
      </c>
      <c r="B492" s="7">
        <v>-0.837500000000011</v>
      </c>
    </row>
    <row r="493" spans="1:2" ht="12.75">
      <c r="A493" s="9">
        <v>38478</v>
      </c>
      <c r="B493" s="7">
        <v>-0.8541666666666536</v>
      </c>
    </row>
    <row r="494" spans="1:2" ht="12.75">
      <c r="A494" s="9">
        <v>38479</v>
      </c>
      <c r="B494" s="7">
        <v>-0.8708333333333229</v>
      </c>
    </row>
    <row r="495" spans="1:2" ht="12.75">
      <c r="A495" s="9">
        <v>38480</v>
      </c>
      <c r="B495" s="7">
        <v>-0.8874999999999922</v>
      </c>
    </row>
    <row r="496" spans="1:2" ht="12.75">
      <c r="A496" s="9">
        <v>38481</v>
      </c>
      <c r="B496" s="7">
        <v>-0.8958333333333268</v>
      </c>
    </row>
    <row r="497" spans="1:2" ht="12.75">
      <c r="A497" s="9">
        <v>38482</v>
      </c>
      <c r="B497" s="7">
        <v>-0.9083333333333421</v>
      </c>
    </row>
    <row r="498" spans="1:2" ht="12.75">
      <c r="A498" s="9">
        <v>38483</v>
      </c>
      <c r="B498" s="7">
        <v>-0.9124999999999961</v>
      </c>
    </row>
    <row r="499" spans="1:2" ht="12.75">
      <c r="A499" s="9">
        <v>38484</v>
      </c>
      <c r="B499" s="7">
        <v>-0.9166666666666767</v>
      </c>
    </row>
    <row r="500" spans="1:2" ht="12.75">
      <c r="A500" s="9">
        <v>38485</v>
      </c>
      <c r="B500" s="7">
        <v>-0.9208333333333307</v>
      </c>
    </row>
    <row r="501" spans="1:2" ht="12.75">
      <c r="A501" s="9">
        <v>38486</v>
      </c>
      <c r="B501" s="7">
        <v>-0.9208333333333307</v>
      </c>
    </row>
    <row r="502" spans="1:2" ht="12.75">
      <c r="A502" s="9">
        <v>38487</v>
      </c>
      <c r="B502" s="7">
        <v>-0.9208333333333307</v>
      </c>
    </row>
    <row r="503" spans="1:2" ht="12.75">
      <c r="A503" s="9">
        <v>38488</v>
      </c>
      <c r="B503" s="7">
        <v>-0.9166666666666767</v>
      </c>
    </row>
    <row r="504" spans="1:2" ht="12.75">
      <c r="A504" s="9">
        <v>38489</v>
      </c>
      <c r="B504" s="7">
        <v>-0.9083333333333421</v>
      </c>
    </row>
    <row r="505" spans="1:2" ht="12.75">
      <c r="A505" s="9">
        <v>38490</v>
      </c>
      <c r="B505" s="7">
        <v>-0.9000000000000075</v>
      </c>
    </row>
    <row r="506" spans="1:2" ht="12.75">
      <c r="A506" s="9">
        <v>38491</v>
      </c>
      <c r="B506" s="7">
        <v>-0.8874999999999922</v>
      </c>
    </row>
    <row r="507" spans="1:2" ht="12.75">
      <c r="A507" s="9">
        <v>38492</v>
      </c>
      <c r="B507" s="7">
        <v>-0.8750000000000036</v>
      </c>
    </row>
    <row r="508" spans="1:2" ht="12.75">
      <c r="A508" s="9">
        <v>38493</v>
      </c>
      <c r="B508" s="7">
        <v>-0.8583333333333343</v>
      </c>
    </row>
    <row r="509" spans="1:2" ht="12.75">
      <c r="A509" s="9">
        <v>38494</v>
      </c>
      <c r="B509" s="7">
        <v>-0.841666666666665</v>
      </c>
    </row>
    <row r="510" spans="1:2" ht="12.75">
      <c r="A510" s="9">
        <v>38495</v>
      </c>
      <c r="B510" s="7">
        <v>-0.8208333333333417</v>
      </c>
    </row>
    <row r="511" spans="1:2" ht="12.75">
      <c r="A511" s="9">
        <v>38496</v>
      </c>
      <c r="B511" s="7">
        <v>-0.7999999999999918</v>
      </c>
    </row>
    <row r="512" spans="1:2" ht="12.75">
      <c r="A512" s="9">
        <v>38497</v>
      </c>
      <c r="B512" s="7">
        <v>-0.7749999999999879</v>
      </c>
    </row>
    <row r="513" spans="1:2" ht="12.75">
      <c r="A513" s="9">
        <v>38498</v>
      </c>
      <c r="B513" s="7">
        <v>-0.7500000000000107</v>
      </c>
    </row>
    <row r="514" spans="1:2" ht="12.75">
      <c r="A514" s="9">
        <v>38499</v>
      </c>
      <c r="B514" s="7">
        <v>-0.7208333333333261</v>
      </c>
    </row>
    <row r="515" spans="1:2" ht="12.75">
      <c r="A515" s="9">
        <v>38500</v>
      </c>
      <c r="B515" s="7">
        <v>-0.6916666666666682</v>
      </c>
    </row>
    <row r="516" spans="1:2" ht="12.75">
      <c r="A516" s="9">
        <v>38501</v>
      </c>
      <c r="B516" s="7">
        <v>-0.6583333333333297</v>
      </c>
    </row>
    <row r="517" spans="1:2" ht="12.75">
      <c r="A517" s="9">
        <v>38502</v>
      </c>
      <c r="B517" s="7">
        <v>-0.6249999999999911</v>
      </c>
    </row>
    <row r="518" spans="1:2" ht="12.75">
      <c r="A518" s="9">
        <v>38503</v>
      </c>
      <c r="B518" s="7">
        <v>-0.5874999999999986</v>
      </c>
    </row>
    <row r="519" spans="1:2" ht="12.75">
      <c r="A519" s="9">
        <v>38504</v>
      </c>
      <c r="B519" s="7">
        <v>-0.550000000000006</v>
      </c>
    </row>
    <row r="520" spans="1:2" ht="12.75">
      <c r="A520" s="9">
        <v>38505</v>
      </c>
      <c r="B520" s="7">
        <v>-0.5124999999999869</v>
      </c>
    </row>
    <row r="521" spans="1:2" ht="12.75">
      <c r="A521" s="9">
        <v>38506</v>
      </c>
      <c r="B521" s="7">
        <v>-0.4708333333333403</v>
      </c>
    </row>
    <row r="522" spans="1:2" ht="12.75">
      <c r="A522" s="9">
        <v>38507</v>
      </c>
      <c r="B522" s="7">
        <v>-0.42500000000001315</v>
      </c>
    </row>
    <row r="523" spans="1:2" ht="12.75">
      <c r="A523" s="9">
        <v>38508</v>
      </c>
      <c r="B523" s="7">
        <v>-0.38333333333333997</v>
      </c>
    </row>
    <row r="524" spans="1:2" ht="12.75">
      <c r="A524" s="9">
        <v>38509</v>
      </c>
      <c r="B524" s="7">
        <v>-0.3375000000000128</v>
      </c>
    </row>
    <row r="525" spans="1:2" ht="12.75">
      <c r="A525" s="9">
        <v>38510</v>
      </c>
      <c r="B525" s="7">
        <v>-0.29166666666665897</v>
      </c>
    </row>
    <row r="526" spans="1:2" ht="12.75">
      <c r="A526" s="9">
        <v>38511</v>
      </c>
      <c r="B526" s="7">
        <v>-0.2416666666666778</v>
      </c>
    </row>
    <row r="527" spans="1:2" ht="12.75">
      <c r="A527" s="9">
        <v>38512</v>
      </c>
      <c r="B527" s="7">
        <v>-0.19166666666666998</v>
      </c>
    </row>
    <row r="528" spans="1:2" ht="12.75">
      <c r="A528" s="9">
        <v>38513</v>
      </c>
      <c r="B528" s="7">
        <v>-0.14166666666666217</v>
      </c>
    </row>
    <row r="529" spans="1:2" ht="12.75">
      <c r="A529" s="9">
        <v>38514</v>
      </c>
      <c r="B529" s="7">
        <v>-0.09166666666665435</v>
      </c>
    </row>
    <row r="530" spans="1:2" ht="12.75">
      <c r="A530" s="9">
        <v>38515</v>
      </c>
      <c r="B530" s="7">
        <v>-0.04166666666667318</v>
      </c>
    </row>
    <row r="531" spans="1:2" ht="12.75">
      <c r="A531" s="9">
        <v>38516</v>
      </c>
      <c r="B531" s="7">
        <v>0.012499999999988631</v>
      </c>
    </row>
    <row r="532" spans="1:2" ht="12.75">
      <c r="A532" s="9">
        <v>38517</v>
      </c>
      <c r="B532" s="7">
        <v>0.06249999999999645</v>
      </c>
    </row>
    <row r="533" spans="1:2" ht="12.75">
      <c r="A533" s="9">
        <v>38518</v>
      </c>
      <c r="B533" s="7">
        <v>0.11666666666665826</v>
      </c>
    </row>
    <row r="534" spans="1:2" ht="12.75">
      <c r="A534" s="9">
        <v>38519</v>
      </c>
      <c r="B534" s="7">
        <v>0.17083333333332007</v>
      </c>
    </row>
    <row r="535" spans="1:2" ht="12.75">
      <c r="A535" s="9">
        <v>38520</v>
      </c>
      <c r="B535" s="7">
        <v>0.22500000000000853</v>
      </c>
    </row>
    <row r="536" spans="1:2" ht="12.75">
      <c r="A536" s="9">
        <v>38521</v>
      </c>
      <c r="B536" s="7">
        <v>0.27916666666667034</v>
      </c>
    </row>
    <row r="537" spans="1:2" ht="12.75">
      <c r="A537" s="9">
        <v>38522</v>
      </c>
      <c r="B537" s="7">
        <v>0.33333333333333215</v>
      </c>
    </row>
    <row r="538" spans="1:2" ht="12.75">
      <c r="A538" s="9">
        <v>38523</v>
      </c>
      <c r="B538" s="7">
        <v>0.38749999999999396</v>
      </c>
    </row>
    <row r="539" spans="1:2" ht="12.75">
      <c r="A539" s="9">
        <v>38524</v>
      </c>
      <c r="B539" s="7">
        <v>0.44166666666665577</v>
      </c>
    </row>
    <row r="540" spans="1:2" ht="12.75">
      <c r="A540" s="9">
        <v>38525</v>
      </c>
      <c r="B540" s="7">
        <v>0.49583333333334423</v>
      </c>
    </row>
    <row r="541" spans="1:2" ht="12.75">
      <c r="A541" s="9">
        <v>38526</v>
      </c>
      <c r="B541" s="7">
        <v>0.550000000000006</v>
      </c>
    </row>
    <row r="542" spans="1:2" ht="12.75">
      <c r="A542" s="9">
        <v>38527</v>
      </c>
      <c r="B542" s="7">
        <v>0.5999999999999872</v>
      </c>
    </row>
    <row r="543" spans="1:2" ht="12.75">
      <c r="A543" s="9">
        <v>38528</v>
      </c>
      <c r="B543" s="7">
        <v>0.6541666666666757</v>
      </c>
    </row>
    <row r="544" spans="1:2" ht="12.75">
      <c r="A544" s="9">
        <v>38529</v>
      </c>
      <c r="B544" s="7">
        <v>0.7083333333333375</v>
      </c>
    </row>
    <row r="545" spans="1:2" ht="12.75">
      <c r="A545" s="9">
        <v>38530</v>
      </c>
      <c r="B545" s="7">
        <v>0.7583333333333453</v>
      </c>
    </row>
    <row r="546" spans="1:2" ht="12.75">
      <c r="A546" s="9">
        <v>38531</v>
      </c>
      <c r="B546" s="7">
        <v>0.8083333333333265</v>
      </c>
    </row>
    <row r="547" spans="1:2" ht="12.75">
      <c r="A547" s="9">
        <v>38532</v>
      </c>
      <c r="B547" s="7">
        <v>0.8624999999999883</v>
      </c>
    </row>
    <row r="548" spans="1:2" ht="12.75">
      <c r="A548" s="9">
        <v>38533</v>
      </c>
      <c r="B548" s="7">
        <v>0.9083333333333421</v>
      </c>
    </row>
    <row r="549" spans="1:2" ht="12.75">
      <c r="A549" s="9">
        <v>38534</v>
      </c>
      <c r="B549" s="7">
        <v>0.9583333333333233</v>
      </c>
    </row>
    <row r="550" spans="1:2" ht="12.75">
      <c r="A550" s="9">
        <v>38535</v>
      </c>
      <c r="B550" s="7">
        <v>1.008333333333331</v>
      </c>
    </row>
    <row r="551" spans="1:2" ht="12.75">
      <c r="A551" s="9">
        <v>38536</v>
      </c>
      <c r="B551" s="7">
        <v>1.0541666666666583</v>
      </c>
    </row>
    <row r="552" spans="1:2" ht="12.75">
      <c r="A552" s="9">
        <v>38537</v>
      </c>
      <c r="B552" s="7">
        <v>1.100000000000012</v>
      </c>
    </row>
    <row r="553" spans="1:2" ht="12.75">
      <c r="A553" s="9">
        <v>38538</v>
      </c>
      <c r="B553" s="7">
        <v>1.1416666666666586</v>
      </c>
    </row>
    <row r="554" spans="1:2" ht="12.75">
      <c r="A554" s="9">
        <v>38539</v>
      </c>
      <c r="B554" s="7">
        <v>1.1833333333333318</v>
      </c>
    </row>
    <row r="555" spans="1:2" ht="12.75">
      <c r="A555" s="9">
        <v>38540</v>
      </c>
      <c r="B555" s="7">
        <v>1.225</v>
      </c>
    </row>
    <row r="556" spans="1:2" ht="12.75">
      <c r="A556" s="9">
        <v>38541</v>
      </c>
      <c r="B556" s="7">
        <v>1.2666666666666782</v>
      </c>
    </row>
    <row r="557" spans="1:2" ht="12.75">
      <c r="A557" s="9">
        <v>38542</v>
      </c>
      <c r="B557" s="7">
        <v>1.3041666666666707</v>
      </c>
    </row>
    <row r="558" spans="1:2" ht="12.75">
      <c r="A558" s="9">
        <v>38543</v>
      </c>
      <c r="B558" s="7">
        <v>1.3375000000000092</v>
      </c>
    </row>
    <row r="559" spans="1:2" ht="12.75">
      <c r="A559" s="9">
        <v>38544</v>
      </c>
      <c r="B559" s="7">
        <v>1.375</v>
      </c>
    </row>
    <row r="560" spans="1:2" ht="12.75">
      <c r="A560" s="9">
        <v>38545</v>
      </c>
      <c r="B560" s="7">
        <v>1.4041666666666597</v>
      </c>
    </row>
    <row r="561" spans="1:2" ht="12.75">
      <c r="A561" s="9">
        <v>38546</v>
      </c>
      <c r="B561" s="7">
        <v>1.4375</v>
      </c>
    </row>
    <row r="562" spans="1:2" ht="12.75">
      <c r="A562" s="9">
        <v>38547</v>
      </c>
      <c r="B562" s="7">
        <v>1.4625</v>
      </c>
    </row>
    <row r="563" spans="1:2" ht="12.75">
      <c r="A563" s="9">
        <v>38548</v>
      </c>
      <c r="B563" s="7">
        <v>1.49166666666666</v>
      </c>
    </row>
    <row r="564" spans="1:2" ht="12.75">
      <c r="A564" s="9">
        <v>38549</v>
      </c>
      <c r="B564" s="7">
        <v>1.51250000000001</v>
      </c>
    </row>
    <row r="565" spans="1:2" ht="12.75">
      <c r="A565" s="9">
        <v>38550</v>
      </c>
      <c r="B565" s="7">
        <v>1.5333333333333332</v>
      </c>
    </row>
    <row r="566" spans="1:2" ht="12.75">
      <c r="A566" s="9">
        <v>38551</v>
      </c>
      <c r="B566" s="7">
        <v>1.5541666666666565</v>
      </c>
    </row>
    <row r="567" spans="1:2" ht="12.75">
      <c r="A567" s="9">
        <v>38552</v>
      </c>
      <c r="B567" s="7">
        <v>1.5708333333333258</v>
      </c>
    </row>
    <row r="568" spans="1:2" ht="12.75">
      <c r="A568" s="9">
        <v>38553</v>
      </c>
      <c r="B568" s="7">
        <v>1.583333333333341</v>
      </c>
    </row>
    <row r="569" spans="1:2" ht="12.75">
      <c r="A569" s="9">
        <v>38554</v>
      </c>
      <c r="B569" s="7">
        <v>1.5958333333333297</v>
      </c>
    </row>
    <row r="570" spans="1:2" ht="12.75">
      <c r="A570" s="9">
        <v>38555</v>
      </c>
      <c r="B570" s="7">
        <v>1.608333333333345</v>
      </c>
    </row>
    <row r="571" spans="1:2" ht="12.75">
      <c r="A571" s="9">
        <v>38556</v>
      </c>
      <c r="B571" s="7">
        <v>1.6166666666666796</v>
      </c>
    </row>
    <row r="572" spans="1:2" ht="12.75">
      <c r="A572" s="9">
        <v>38557</v>
      </c>
      <c r="B572" s="7">
        <v>1.6208333333333336</v>
      </c>
    </row>
    <row r="573" spans="1:2" ht="12.75">
      <c r="A573" s="9">
        <v>38558</v>
      </c>
      <c r="B573" s="7">
        <v>1.6208333333333336</v>
      </c>
    </row>
    <row r="574" spans="1:2" ht="12.75">
      <c r="A574" s="9">
        <v>38559</v>
      </c>
      <c r="B574" s="7">
        <v>1.6208333333333336</v>
      </c>
    </row>
    <row r="575" spans="1:2" ht="12.75">
      <c r="A575" s="9">
        <v>38560</v>
      </c>
      <c r="B575" s="7">
        <v>1.6208333333333336</v>
      </c>
    </row>
    <row r="576" spans="1:2" ht="12.75">
      <c r="A576" s="9">
        <v>38561</v>
      </c>
      <c r="B576" s="7">
        <v>1.6166666666666796</v>
      </c>
    </row>
    <row r="577" spans="1:2" ht="12.75">
      <c r="A577" s="9">
        <v>38562</v>
      </c>
      <c r="B577" s="7">
        <v>1.608333333333345</v>
      </c>
    </row>
    <row r="578" spans="1:2" ht="12.75">
      <c r="A578" s="9">
        <v>38563</v>
      </c>
      <c r="B578" s="7">
        <v>1.6000000000000103</v>
      </c>
    </row>
    <row r="579" spans="1:2" ht="12.75">
      <c r="A579" s="9">
        <v>38564</v>
      </c>
      <c r="B579" s="7">
        <v>1.587499999999995</v>
      </c>
    </row>
    <row r="580" spans="1:2" ht="12.75">
      <c r="A580" s="9">
        <v>38565</v>
      </c>
      <c r="B580" s="7">
        <v>1.5708333333333258</v>
      </c>
    </row>
    <row r="581" spans="1:2" ht="12.75">
      <c r="A581" s="9">
        <v>38566</v>
      </c>
      <c r="B581" s="7">
        <v>1.5541666666666565</v>
      </c>
    </row>
    <row r="582" spans="1:2" ht="12.75">
      <c r="A582" s="9">
        <v>38567</v>
      </c>
      <c r="B582" s="7">
        <v>1.5374999999999872</v>
      </c>
    </row>
    <row r="583" spans="1:2" ht="12.75">
      <c r="A583" s="9">
        <v>38568</v>
      </c>
      <c r="B583" s="7">
        <v>1.516666666666664</v>
      </c>
    </row>
    <row r="584" spans="1:2" ht="12.75">
      <c r="A584" s="9">
        <v>38569</v>
      </c>
      <c r="B584" s="7">
        <v>1.49166666666666</v>
      </c>
    </row>
    <row r="585" spans="1:2" ht="12.75">
      <c r="A585" s="9">
        <v>38570</v>
      </c>
      <c r="B585" s="7">
        <v>1.4625</v>
      </c>
    </row>
    <row r="586" spans="1:2" ht="12.75">
      <c r="A586" s="9">
        <v>38571</v>
      </c>
      <c r="B586" s="7">
        <v>1.4333333333333442</v>
      </c>
    </row>
    <row r="587" spans="1:2" ht="12.75">
      <c r="A587" s="9">
        <v>38572</v>
      </c>
      <c r="B587" s="7">
        <v>1.4000000000000057</v>
      </c>
    </row>
    <row r="588" spans="1:2" ht="12.75">
      <c r="A588" s="9">
        <v>38573</v>
      </c>
      <c r="B588" s="7">
        <v>1.3666666666666671</v>
      </c>
    </row>
    <row r="589" spans="1:2" ht="12.75">
      <c r="A589" s="9">
        <v>38574</v>
      </c>
      <c r="B589" s="7">
        <v>1.3291666666666746</v>
      </c>
    </row>
    <row r="590" spans="1:2" ht="12.75">
      <c r="A590" s="9">
        <v>38575</v>
      </c>
      <c r="B590" s="7">
        <v>1.2916666666666554</v>
      </c>
    </row>
    <row r="591" spans="1:2" ht="12.75">
      <c r="A591" s="9">
        <v>38576</v>
      </c>
      <c r="B591" s="7">
        <v>1.2500000000000089</v>
      </c>
    </row>
    <row r="592" spans="1:2" ht="12.75">
      <c r="A592" s="9">
        <v>38577</v>
      </c>
      <c r="B592" s="7">
        <v>1.204166666666655</v>
      </c>
    </row>
    <row r="593" spans="1:2" ht="12.75">
      <c r="A593" s="9">
        <v>38578</v>
      </c>
      <c r="B593" s="7">
        <v>1.1583333333333279</v>
      </c>
    </row>
    <row r="594" spans="1:2" ht="12.75">
      <c r="A594" s="9">
        <v>38579</v>
      </c>
      <c r="B594" s="7">
        <v>1.1125</v>
      </c>
    </row>
    <row r="595" spans="1:2" ht="12.75">
      <c r="A595" s="9">
        <v>38580</v>
      </c>
      <c r="B595" s="7">
        <v>1.058333333333339</v>
      </c>
    </row>
    <row r="596" spans="1:2" ht="12.75">
      <c r="A596" s="9">
        <v>38581</v>
      </c>
      <c r="B596" s="7">
        <v>1.004166666666677</v>
      </c>
    </row>
    <row r="597" spans="1:2" ht="12.75">
      <c r="A597" s="9">
        <v>38582</v>
      </c>
      <c r="B597" s="7">
        <v>0.9499999999999886</v>
      </c>
    </row>
    <row r="598" spans="1:2" ht="12.75">
      <c r="A598" s="9">
        <v>38583</v>
      </c>
      <c r="B598" s="7">
        <v>0.8916666666666728</v>
      </c>
    </row>
    <row r="599" spans="1:2" ht="12.75">
      <c r="A599" s="9">
        <v>38584</v>
      </c>
      <c r="B599" s="7">
        <v>0.8333333333333304</v>
      </c>
    </row>
    <row r="600" spans="1:2" ht="12.75">
      <c r="A600" s="9">
        <v>38585</v>
      </c>
      <c r="B600" s="7">
        <v>0.7708333333333339</v>
      </c>
    </row>
    <row r="601" spans="1:2" ht="12.75">
      <c r="A601" s="9">
        <v>38586</v>
      </c>
      <c r="B601" s="7">
        <v>0.7083333333333375</v>
      </c>
    </row>
    <row r="602" spans="1:2" ht="12.75">
      <c r="A602" s="9">
        <v>38587</v>
      </c>
      <c r="B602" s="7">
        <v>0.645833333333341</v>
      </c>
    </row>
    <row r="603" spans="1:2" ht="12.75">
      <c r="A603" s="9">
        <v>38588</v>
      </c>
      <c r="B603" s="7">
        <v>0.57500000000001</v>
      </c>
    </row>
    <row r="604" spans="1:2" ht="12.75">
      <c r="A604" s="9">
        <v>38589</v>
      </c>
      <c r="B604" s="7">
        <v>0.5083333333333329</v>
      </c>
    </row>
    <row r="605" spans="1:2" ht="12.75">
      <c r="A605" s="9">
        <v>38590</v>
      </c>
      <c r="B605" s="7">
        <v>0.4375000000000018</v>
      </c>
    </row>
    <row r="606" spans="1:2" ht="12.75">
      <c r="A606" s="9">
        <v>38591</v>
      </c>
      <c r="B606" s="7">
        <v>0.3666666666666707</v>
      </c>
    </row>
    <row r="607" spans="1:2" ht="12.75">
      <c r="A607" s="9">
        <v>38592</v>
      </c>
      <c r="B607" s="7">
        <v>0.29166666666665897</v>
      </c>
    </row>
    <row r="608" spans="1:2" ht="12.75">
      <c r="A608" s="9">
        <v>38593</v>
      </c>
      <c r="B608" s="7">
        <v>0.22083333333332789</v>
      </c>
    </row>
    <row r="609" spans="1:2" ht="12.75">
      <c r="A609" s="9">
        <v>38594</v>
      </c>
      <c r="B609" s="7">
        <v>0.14166666666666217</v>
      </c>
    </row>
    <row r="610" spans="1:2" ht="12.75">
      <c r="A610" s="9">
        <v>38595</v>
      </c>
      <c r="B610" s="7">
        <v>0.06666666666667709</v>
      </c>
    </row>
    <row r="611" spans="1:2" ht="12.75">
      <c r="A611" s="9">
        <v>38596</v>
      </c>
      <c r="B611" s="7">
        <v>-0.012499999999988631</v>
      </c>
    </row>
    <row r="612" spans="1:2" ht="12.75">
      <c r="A612" s="9">
        <v>38597</v>
      </c>
      <c r="B612" s="7">
        <v>-0.09166666666665435</v>
      </c>
    </row>
    <row r="613" spans="1:2" ht="12.75">
      <c r="A613" s="9">
        <v>38598</v>
      </c>
      <c r="B613" s="7">
        <v>-0.1750000000000007</v>
      </c>
    </row>
    <row r="614" spans="1:2" ht="12.75">
      <c r="A614" s="9">
        <v>38599</v>
      </c>
      <c r="B614" s="7">
        <v>-0.25416666666666643</v>
      </c>
    </row>
    <row r="615" spans="1:2" ht="12.75">
      <c r="A615" s="9">
        <v>38600</v>
      </c>
      <c r="B615" s="7">
        <v>-0.3375000000000128</v>
      </c>
    </row>
    <row r="616" spans="1:2" ht="12.75">
      <c r="A616" s="9">
        <v>38601</v>
      </c>
      <c r="B616" s="7">
        <v>-0.4208333333333325</v>
      </c>
    </row>
    <row r="617" spans="1:2" ht="12.75">
      <c r="A617" s="9">
        <v>38602</v>
      </c>
      <c r="B617" s="7">
        <v>-0.5083333333333329</v>
      </c>
    </row>
    <row r="618" spans="1:2" ht="12.75">
      <c r="A618" s="9">
        <v>38603</v>
      </c>
      <c r="B618" s="7">
        <v>-0.5916666666666792</v>
      </c>
    </row>
    <row r="619" spans="1:2" ht="12.75">
      <c r="A619" s="9">
        <v>38604</v>
      </c>
      <c r="B619" s="7">
        <v>-0.6791666666666796</v>
      </c>
    </row>
    <row r="620" spans="1:2" ht="12.75">
      <c r="A620" s="9">
        <v>38605</v>
      </c>
      <c r="B620" s="7">
        <v>-0.7666666666666799</v>
      </c>
    </row>
    <row r="621" spans="1:2" ht="12.75">
      <c r="A621" s="9">
        <v>38606</v>
      </c>
      <c r="B621" s="7">
        <v>-0.8541666666666536</v>
      </c>
    </row>
    <row r="622" spans="1:2" ht="12.75">
      <c r="A622" s="9">
        <v>38607</v>
      </c>
      <c r="B622" s="7">
        <v>-0.941666666666654</v>
      </c>
    </row>
    <row r="623" spans="1:2" ht="12.75">
      <c r="A623" s="9">
        <v>38608</v>
      </c>
      <c r="B623" s="7">
        <v>-1.0291666666666544</v>
      </c>
    </row>
    <row r="624" spans="1:2" ht="12.75">
      <c r="A624" s="9">
        <v>38609</v>
      </c>
      <c r="B624" s="7">
        <v>-1.1208333333333353</v>
      </c>
    </row>
    <row r="625" spans="1:2" ht="12.75">
      <c r="A625" s="9">
        <v>38610</v>
      </c>
      <c r="B625" s="7">
        <v>-1.2083333333333357</v>
      </c>
    </row>
    <row r="626" spans="1:2" ht="12.75">
      <c r="A626" s="9">
        <v>38611</v>
      </c>
      <c r="B626" s="7">
        <v>-1.29999999999999</v>
      </c>
    </row>
    <row r="627" spans="1:2" ht="12.75">
      <c r="A627" s="9">
        <v>38612</v>
      </c>
      <c r="B627" s="7">
        <v>-1.3874999999999904</v>
      </c>
    </row>
    <row r="628" spans="1:2" ht="12.75">
      <c r="A628" s="9">
        <v>38613</v>
      </c>
      <c r="B628" s="7">
        <v>-1.4791666666666714</v>
      </c>
    </row>
    <row r="629" spans="1:2" ht="12.75">
      <c r="A629" s="9">
        <v>38614</v>
      </c>
      <c r="B629" s="7">
        <v>-1.5666666666666718</v>
      </c>
    </row>
    <row r="630" spans="1:2" ht="12.75">
      <c r="A630" s="9">
        <v>38615</v>
      </c>
      <c r="B630" s="7">
        <v>-1.6541666666666721</v>
      </c>
    </row>
    <row r="631" spans="1:2" ht="12.75">
      <c r="A631" s="9">
        <v>38616</v>
      </c>
      <c r="B631" s="7">
        <v>-1.7458333333333265</v>
      </c>
    </row>
    <row r="632" spans="1:2" ht="12.75">
      <c r="A632" s="9">
        <v>38617</v>
      </c>
      <c r="B632" s="7">
        <v>-1.8333333333333268</v>
      </c>
    </row>
    <row r="633" spans="1:2" ht="12.75">
      <c r="A633" s="9">
        <v>38618</v>
      </c>
      <c r="B633" s="7">
        <v>-1.9208333333333272</v>
      </c>
    </row>
    <row r="634" spans="1:2" ht="12.75">
      <c r="A634" s="9">
        <v>38619</v>
      </c>
      <c r="B634" s="7">
        <v>-2.0083333333333275</v>
      </c>
    </row>
    <row r="635" spans="1:2" ht="12.75">
      <c r="A635" s="9">
        <v>38620</v>
      </c>
      <c r="B635" s="7">
        <v>-2.095833333333328</v>
      </c>
    </row>
    <row r="636" spans="1:2" ht="12.75">
      <c r="A636" s="9">
        <v>38621</v>
      </c>
      <c r="B636" s="7">
        <v>-2.1791666666666742</v>
      </c>
    </row>
    <row r="637" spans="1:2" ht="12.75">
      <c r="A637" s="9">
        <v>38622</v>
      </c>
      <c r="B637" s="7">
        <v>-2.2666666666666746</v>
      </c>
    </row>
    <row r="638" spans="1:2" ht="12.75">
      <c r="A638" s="9">
        <v>38623</v>
      </c>
      <c r="B638" s="7">
        <v>-2.3499999999999943</v>
      </c>
    </row>
    <row r="639" spans="1:2" ht="12.75">
      <c r="A639" s="9">
        <v>38624</v>
      </c>
      <c r="B639" s="7">
        <v>-2.4333333333333407</v>
      </c>
    </row>
    <row r="640" spans="1:2" ht="12.75">
      <c r="A640" s="9">
        <v>38625</v>
      </c>
      <c r="B640" s="7">
        <v>-2.5125000000000064</v>
      </c>
    </row>
    <row r="641" spans="1:2" ht="12.75">
      <c r="A641" s="9">
        <v>38626</v>
      </c>
      <c r="B641" s="7">
        <v>-2.595833333333326</v>
      </c>
    </row>
    <row r="642" spans="1:2" ht="12.75">
      <c r="A642" s="9">
        <v>38627</v>
      </c>
      <c r="B642" s="7">
        <v>-2.674999999999992</v>
      </c>
    </row>
    <row r="643" spans="1:2" ht="12.75">
      <c r="A643" s="9">
        <v>38628</v>
      </c>
      <c r="B643" s="7">
        <v>-2.75</v>
      </c>
    </row>
    <row r="644" spans="1:2" ht="12.75">
      <c r="A644" s="9">
        <v>38629</v>
      </c>
      <c r="B644" s="7">
        <v>-2.8291666666666693</v>
      </c>
    </row>
    <row r="645" spans="1:2" ht="12.75">
      <c r="A645" s="9">
        <v>38630</v>
      </c>
      <c r="B645" s="7">
        <v>-2.9041666666666544</v>
      </c>
    </row>
    <row r="646" spans="1:2" ht="12.75">
      <c r="A646" s="9">
        <v>38631</v>
      </c>
      <c r="B646" s="7">
        <v>-2.979166666666666</v>
      </c>
    </row>
    <row r="647" spans="1:2" ht="12.75">
      <c r="A647" s="9">
        <v>38632</v>
      </c>
      <c r="B647" s="7">
        <v>-3.05</v>
      </c>
    </row>
    <row r="648" spans="1:2" ht="12.75">
      <c r="A648" s="9">
        <v>38633</v>
      </c>
      <c r="B648" s="7">
        <v>-3.1208333333333282</v>
      </c>
    </row>
    <row r="649" spans="1:2" ht="12.75">
      <c r="A649" s="9">
        <v>38634</v>
      </c>
      <c r="B649" s="7">
        <v>-3.1875000000000053</v>
      </c>
    </row>
    <row r="650" spans="1:2" ht="12.75">
      <c r="A650" s="9">
        <v>38635</v>
      </c>
      <c r="B650" s="7">
        <v>-3.2541666666666558</v>
      </c>
    </row>
    <row r="651" spans="1:2" ht="12.75">
      <c r="A651" s="9">
        <v>38636</v>
      </c>
      <c r="B651" s="7">
        <v>-3.320833333333333</v>
      </c>
    </row>
    <row r="652" spans="1:2" ht="12.75">
      <c r="A652" s="9">
        <v>38637</v>
      </c>
      <c r="B652" s="7">
        <v>-3.3833333333333293</v>
      </c>
    </row>
    <row r="653" spans="1:2" ht="12.75">
      <c r="A653" s="9">
        <v>38638</v>
      </c>
      <c r="B653" s="7">
        <v>-3.4458333333333258</v>
      </c>
    </row>
    <row r="654" spans="1:2" ht="12.75">
      <c r="A654" s="9">
        <v>38639</v>
      </c>
      <c r="B654" s="7">
        <v>-3.504166666666668</v>
      </c>
    </row>
    <row r="655" spans="1:2" ht="12.75">
      <c r="A655" s="9">
        <v>38640</v>
      </c>
      <c r="B655" s="7">
        <v>-3.516666666666657</v>
      </c>
    </row>
    <row r="656" spans="1:2" ht="12.75">
      <c r="A656" s="9">
        <v>38641</v>
      </c>
      <c r="B656" s="7">
        <v>-3.612499999999992</v>
      </c>
    </row>
    <row r="657" spans="1:2" ht="12.75">
      <c r="A657" s="9">
        <v>38642</v>
      </c>
      <c r="B657" s="7">
        <v>-3.6666666666666536</v>
      </c>
    </row>
    <row r="658" spans="1:2" ht="12.75">
      <c r="A658" s="9">
        <v>38643</v>
      </c>
      <c r="B658" s="7">
        <v>-3.7166666666666615</v>
      </c>
    </row>
    <row r="659" spans="1:2" ht="12.75">
      <c r="A659" s="9">
        <v>38644</v>
      </c>
      <c r="B659" s="7">
        <v>-3.7624999999999886</v>
      </c>
    </row>
    <row r="660" spans="1:2" ht="12.75">
      <c r="A660" s="9">
        <v>38645</v>
      </c>
      <c r="B660" s="7">
        <v>-3.804166666666662</v>
      </c>
    </row>
    <row r="661" spans="1:2" ht="12.75">
      <c r="A661" s="9">
        <v>38646</v>
      </c>
      <c r="B661" s="7">
        <v>-3.845833333333335</v>
      </c>
    </row>
    <row r="662" spans="1:2" ht="12.75">
      <c r="A662" s="9">
        <v>38647</v>
      </c>
      <c r="B662" s="7">
        <v>-3.887500000000008</v>
      </c>
    </row>
    <row r="663" spans="1:2" ht="12.75">
      <c r="A663" s="9">
        <v>38648</v>
      </c>
      <c r="B663" s="7">
        <v>-3.92083333333332</v>
      </c>
    </row>
    <row r="664" spans="1:2" ht="12.75">
      <c r="A664" s="9">
        <v>38649</v>
      </c>
      <c r="B664" s="7">
        <v>-3.9541666666666586</v>
      </c>
    </row>
    <row r="665" spans="1:2" ht="12.75">
      <c r="A665" s="9">
        <v>38650</v>
      </c>
      <c r="B665" s="7">
        <v>-3.983333333333343</v>
      </c>
    </row>
    <row r="666" spans="1:2" ht="12.75">
      <c r="A666" s="9">
        <v>38651</v>
      </c>
      <c r="B666" s="7">
        <v>-4.00833333333332</v>
      </c>
    </row>
    <row r="667" spans="1:2" ht="12.75">
      <c r="A667" s="9">
        <v>38652</v>
      </c>
      <c r="B667" s="7">
        <v>-4.033333333333324</v>
      </c>
    </row>
    <row r="668" spans="1:2" ht="12.75">
      <c r="A668" s="9">
        <v>38653</v>
      </c>
      <c r="B668" s="7">
        <v>-4.054166666666674</v>
      </c>
    </row>
    <row r="669" spans="1:2" ht="12.75">
      <c r="A669" s="9">
        <v>38654</v>
      </c>
      <c r="B669" s="7">
        <v>-4.0708333333333435</v>
      </c>
    </row>
    <row r="670" spans="1:2" ht="12.75">
      <c r="A670" s="9">
        <v>38655</v>
      </c>
      <c r="B670" s="7">
        <v>-4.083333333333332</v>
      </c>
    </row>
    <row r="671" spans="1:2" ht="12.75">
      <c r="A671" s="9">
        <v>38656</v>
      </c>
      <c r="B671" s="7">
        <v>-4.095833333333321</v>
      </c>
    </row>
    <row r="672" spans="1:2" ht="12.75">
      <c r="A672" s="9">
        <v>38657</v>
      </c>
      <c r="B672" s="7">
        <v>-4.104166666666655</v>
      </c>
    </row>
    <row r="673" spans="1:2" ht="12.75">
      <c r="A673" s="9">
        <v>38658</v>
      </c>
      <c r="B673" s="7">
        <v>-4.108333333333336</v>
      </c>
    </row>
    <row r="674" spans="1:2" ht="12.75">
      <c r="A674" s="9">
        <v>38659</v>
      </c>
      <c r="B674" s="7">
        <v>-4.108333333333336</v>
      </c>
    </row>
    <row r="675" spans="1:2" ht="12.75">
      <c r="A675" s="9">
        <v>38660</v>
      </c>
      <c r="B675" s="7">
        <v>-4.104166666666655</v>
      </c>
    </row>
    <row r="676" spans="1:2" ht="12.75">
      <c r="A676" s="9">
        <v>38661</v>
      </c>
      <c r="B676" s="7">
        <v>-4.095833333333321</v>
      </c>
    </row>
    <row r="677" spans="1:2" ht="12.75">
      <c r="A677" s="9">
        <v>38662</v>
      </c>
      <c r="B677" s="7">
        <v>-4.087500000000013</v>
      </c>
    </row>
    <row r="678" spans="1:2" ht="12.75">
      <c r="A678" s="9">
        <v>38663</v>
      </c>
      <c r="B678" s="7">
        <v>-4.075</v>
      </c>
    </row>
    <row r="679" spans="1:2" ht="12.75">
      <c r="A679" s="9">
        <v>38664</v>
      </c>
      <c r="B679" s="7">
        <v>-4.058333333333328</v>
      </c>
    </row>
    <row r="680" spans="1:2" ht="12.75">
      <c r="A680" s="9">
        <v>38665</v>
      </c>
      <c r="B680" s="7">
        <v>-4.037500000000005</v>
      </c>
    </row>
    <row r="681" spans="1:2" ht="12.75">
      <c r="A681" s="9">
        <v>38666</v>
      </c>
      <c r="B681" s="7">
        <v>-4.016666666666655</v>
      </c>
    </row>
    <row r="682" spans="1:2" ht="12.75">
      <c r="A682" s="9">
        <v>38667</v>
      </c>
      <c r="B682" s="7">
        <v>-3.9875</v>
      </c>
    </row>
    <row r="683" spans="1:2" ht="12.75">
      <c r="A683" s="9">
        <v>38668</v>
      </c>
      <c r="B683" s="7">
        <v>-3.9583333333333393</v>
      </c>
    </row>
    <row r="684" spans="1:2" ht="12.75">
      <c r="A684" s="9">
        <v>38669</v>
      </c>
      <c r="B684" s="7">
        <v>-3.925</v>
      </c>
    </row>
    <row r="685" spans="1:2" ht="12.75">
      <c r="A685" s="9">
        <v>38670</v>
      </c>
      <c r="B685" s="7">
        <v>-3.887500000000008</v>
      </c>
    </row>
    <row r="686" spans="1:2" ht="12.75">
      <c r="A686" s="9">
        <v>38671</v>
      </c>
      <c r="B686" s="7">
        <v>-3.845833333333335</v>
      </c>
    </row>
    <row r="687" spans="1:2" ht="12.75">
      <c r="A687" s="9">
        <v>38672</v>
      </c>
      <c r="B687" s="7">
        <v>-3.800000000000008</v>
      </c>
    </row>
    <row r="688" spans="1:2" ht="12.75">
      <c r="A688" s="9">
        <v>38673</v>
      </c>
      <c r="B688" s="7">
        <v>-3.754166666666654</v>
      </c>
    </row>
    <row r="689" spans="1:2" ht="12.75">
      <c r="A689" s="9">
        <v>38674</v>
      </c>
      <c r="B689" s="7">
        <v>-3.704166666666673</v>
      </c>
    </row>
    <row r="690" spans="1:2" ht="12.75">
      <c r="A690" s="9">
        <v>38675</v>
      </c>
      <c r="B690" s="7">
        <v>-3.6458333333333304</v>
      </c>
    </row>
    <row r="691" spans="1:2" ht="12.75">
      <c r="A691" s="9">
        <v>38676</v>
      </c>
      <c r="B691" s="7">
        <v>-3.587499999999988</v>
      </c>
    </row>
    <row r="692" spans="1:2" ht="12.75">
      <c r="A692" s="9">
        <v>38677</v>
      </c>
      <c r="B692" s="7">
        <v>-3.529166666666672</v>
      </c>
    </row>
    <row r="693" spans="1:2" ht="12.75">
      <c r="A693" s="9">
        <v>38678</v>
      </c>
      <c r="B693" s="7">
        <v>-3.462499999999995</v>
      </c>
    </row>
    <row r="694" spans="1:2" ht="12.75">
      <c r="A694" s="9">
        <v>38679</v>
      </c>
      <c r="B694" s="7">
        <v>-3.3958333333333446</v>
      </c>
    </row>
    <row r="695" spans="1:2" ht="12.75">
      <c r="A695" s="9">
        <v>38680</v>
      </c>
      <c r="B695" s="7">
        <v>-3.320833333333333</v>
      </c>
    </row>
    <row r="696" spans="1:2" ht="12.75">
      <c r="A696" s="9">
        <v>38681</v>
      </c>
      <c r="B696" s="7">
        <v>-3.245833333333321</v>
      </c>
    </row>
    <row r="697" spans="1:2" ht="12.75">
      <c r="A697" s="9">
        <v>38682</v>
      </c>
      <c r="B697" s="7">
        <v>-3.170833333333336</v>
      </c>
    </row>
    <row r="698" spans="1:2" ht="12.75">
      <c r="A698" s="9">
        <v>38683</v>
      </c>
      <c r="B698" s="7">
        <v>-3.0874999999999897</v>
      </c>
    </row>
    <row r="699" spans="1:2" ht="12.75">
      <c r="A699" s="9">
        <v>38684</v>
      </c>
      <c r="B699" s="7">
        <v>-3.00416666666667</v>
      </c>
    </row>
    <row r="700" spans="1:2" ht="12.75">
      <c r="A700" s="9">
        <v>38685</v>
      </c>
      <c r="B700" s="7">
        <v>-2.9166666666666696</v>
      </c>
    </row>
    <row r="701" spans="1:2" ht="12.75">
      <c r="A701" s="9">
        <v>38686</v>
      </c>
      <c r="B701" s="7">
        <v>-2.8249999999999886</v>
      </c>
    </row>
    <row r="702" spans="1:2" ht="12.75">
      <c r="A702" s="9">
        <v>38687</v>
      </c>
      <c r="B702" s="7">
        <v>-2.7333333333333343</v>
      </c>
    </row>
    <row r="703" spans="1:2" ht="12.75">
      <c r="A703" s="9">
        <v>38688</v>
      </c>
      <c r="B703" s="7">
        <v>-2.6375</v>
      </c>
    </row>
    <row r="704" spans="1:2" ht="12.75">
      <c r="A704" s="9">
        <v>38689</v>
      </c>
      <c r="B704" s="7">
        <v>-2.5375000000000103</v>
      </c>
    </row>
    <row r="705" spans="1:2" ht="12.75">
      <c r="A705" s="9">
        <v>38690</v>
      </c>
      <c r="B705" s="7">
        <v>-2.4374999999999947</v>
      </c>
    </row>
    <row r="706" spans="1:2" ht="12.75">
      <c r="A706" s="9">
        <v>38691</v>
      </c>
      <c r="B706" s="7">
        <v>-2.333333333333325</v>
      </c>
    </row>
    <row r="707" spans="1:2" ht="12.75">
      <c r="A707" s="9">
        <v>38692</v>
      </c>
      <c r="B707" s="7">
        <v>-2.2291666666666554</v>
      </c>
    </row>
    <row r="708" spans="1:2" ht="12.75">
      <c r="A708" s="9">
        <v>38693</v>
      </c>
      <c r="B708" s="7">
        <v>-2.120833333333332</v>
      </c>
    </row>
    <row r="709" spans="1:2" ht="12.75">
      <c r="A709" s="9">
        <v>38694</v>
      </c>
      <c r="B709" s="7">
        <v>-2.012500000000008</v>
      </c>
    </row>
    <row r="710" spans="1:2" ht="12.75">
      <c r="A710" s="9">
        <v>38695</v>
      </c>
      <c r="B710" s="7">
        <v>-1.9</v>
      </c>
    </row>
    <row r="711" spans="1:2" ht="12.75">
      <c r="A711" s="9">
        <v>38696</v>
      </c>
      <c r="B711" s="7">
        <v>-1.7875</v>
      </c>
    </row>
    <row r="712" spans="1:2" ht="12.75">
      <c r="A712" s="9">
        <v>38697</v>
      </c>
      <c r="B712" s="7">
        <v>-1.675</v>
      </c>
    </row>
    <row r="713" spans="1:2" ht="12.75">
      <c r="A713" s="9">
        <v>38698</v>
      </c>
      <c r="B713" s="7">
        <v>-1.5583333333333371</v>
      </c>
    </row>
    <row r="714" spans="1:2" ht="12.75">
      <c r="A714" s="9">
        <v>38699</v>
      </c>
      <c r="B714" s="7">
        <v>-1.4416666666666789</v>
      </c>
    </row>
    <row r="715" spans="1:2" ht="12.75">
      <c r="A715" s="9">
        <v>38700</v>
      </c>
      <c r="B715" s="7">
        <v>-1.32083333333334</v>
      </c>
    </row>
    <row r="716" spans="1:2" ht="12.75">
      <c r="A716" s="9">
        <v>38701</v>
      </c>
      <c r="B716" s="7">
        <v>-1.204166666666655</v>
      </c>
    </row>
    <row r="717" spans="1:2" ht="12.75">
      <c r="A717" s="9">
        <v>38702</v>
      </c>
      <c r="B717" s="7">
        <v>-1.0833333333333428</v>
      </c>
    </row>
    <row r="718" spans="1:2" ht="12.75">
      <c r="A718" s="9">
        <v>38703</v>
      </c>
      <c r="B718" s="7">
        <v>-0.9625000000000039</v>
      </c>
    </row>
    <row r="719" spans="1:2" ht="12.75">
      <c r="A719" s="9">
        <v>38704</v>
      </c>
      <c r="B719" s="7">
        <v>-0.837500000000011</v>
      </c>
    </row>
    <row r="720" spans="1:2" ht="12.75">
      <c r="A720" s="9">
        <v>38705</v>
      </c>
      <c r="B720" s="7">
        <v>-0.7166666666666721</v>
      </c>
    </row>
    <row r="721" spans="1:2" ht="12.75">
      <c r="A721" s="9">
        <v>38706</v>
      </c>
      <c r="B721" s="7">
        <v>-0.5916666666666792</v>
      </c>
    </row>
    <row r="722" spans="1:2" ht="12.75">
      <c r="A722" s="9">
        <v>38707</v>
      </c>
      <c r="B722" s="7">
        <v>-0.4666666666666597</v>
      </c>
    </row>
    <row r="723" spans="1:2" ht="12.75">
      <c r="A723" s="9">
        <v>38708</v>
      </c>
      <c r="B723" s="7">
        <v>-0.3416666666666668</v>
      </c>
    </row>
    <row r="724" spans="1:2" ht="12.75">
      <c r="A724" s="9">
        <v>38709</v>
      </c>
      <c r="B724" s="7">
        <v>-0.2166666666666739</v>
      </c>
    </row>
    <row r="725" spans="1:2" ht="12.75">
      <c r="A725" s="9">
        <v>38710</v>
      </c>
      <c r="B725" s="7">
        <v>-0.09583333333333499</v>
      </c>
    </row>
    <row r="726" spans="1:2" ht="12.75">
      <c r="A726" s="9">
        <v>38711</v>
      </c>
      <c r="B726" s="7">
        <v>0.029166666666657903</v>
      </c>
    </row>
    <row r="727" spans="1:2" ht="12.75">
      <c r="A727" s="9">
        <v>38712</v>
      </c>
      <c r="B727" s="7">
        <v>0.15416666666667744</v>
      </c>
    </row>
    <row r="728" spans="1:2" ht="12.75">
      <c r="A728" s="9">
        <v>38713</v>
      </c>
      <c r="B728" s="7">
        <v>0.27916666666667034</v>
      </c>
    </row>
    <row r="729" spans="1:2" ht="12.75">
      <c r="A729" s="9">
        <v>38714</v>
      </c>
      <c r="B729" s="7">
        <v>0.40000000000000924</v>
      </c>
    </row>
    <row r="730" spans="1:2" ht="12.75">
      <c r="A730" s="9">
        <v>38715</v>
      </c>
      <c r="B730" s="7">
        <v>0.5208333333333215</v>
      </c>
    </row>
    <row r="731" spans="1:2" ht="12.75">
      <c r="A731" s="9">
        <v>38716</v>
      </c>
      <c r="B731" s="7">
        <v>0.645833333333341</v>
      </c>
    </row>
    <row r="732" spans="1:2" ht="12.75">
      <c r="A732" s="9">
        <v>38717</v>
      </c>
      <c r="B732" s="7">
        <v>0.7624999999999993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fyziky, PdF MU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Miléř</dc:creator>
  <cp:keywords/>
  <dc:description/>
  <cp:lastModifiedBy>Pedagogicka fakulta</cp:lastModifiedBy>
  <dcterms:created xsi:type="dcterms:W3CDTF">2005-11-16T14:36:51Z</dcterms:created>
  <dcterms:modified xsi:type="dcterms:W3CDTF">2006-02-10T12:09:48Z</dcterms:modified>
  <cp:category/>
  <cp:version/>
  <cp:contentType/>
  <cp:contentStatus/>
</cp:coreProperties>
</file>